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Пользователи\глбух 2018\План ФХД на 2018г\Документы для Bus.gov\"/>
    </mc:Choice>
  </mc:AlternateContent>
  <bookViews>
    <workbookView xWindow="240" yWindow="495" windowWidth="15570" windowHeight="9420"/>
  </bookViews>
  <sheets>
    <sheet name="Стр.1" sheetId="8" r:id="rId1"/>
    <sheet name="Стр.2-3" sheetId="9" r:id="rId2"/>
    <sheet name="Стр 4-5 (2018)" sheetId="2" r:id="rId3"/>
    <sheet name="Стр 4-5 (2019)" sheetId="16" r:id="rId4"/>
    <sheet name="Стр 4-5 (2020)" sheetId="17" r:id="rId5"/>
    <sheet name="Стр.6" sheetId="3" r:id="rId6"/>
    <sheet name="Стр 7" sheetId="4" r:id="rId7"/>
    <sheet name="стр 8-10" sheetId="12" r:id="rId8"/>
    <sheet name="стр.11" sheetId="13" r:id="rId9"/>
  </sheets>
  <externalReferences>
    <externalReference r:id="rId10"/>
  </externalReferences>
  <definedNames>
    <definedName name="_xlnm._FilterDatabase" localSheetId="2" hidden="1">'Стр 4-5 (2018)'!$A$8:$L$80</definedName>
    <definedName name="_xlnm._FilterDatabase" localSheetId="3" hidden="1">'Стр 4-5 (2019)'!$A$8:$K$79</definedName>
    <definedName name="_xlnm._FilterDatabase" localSheetId="4" hidden="1">'Стр 4-5 (2020)'!$A$8:$K$79</definedName>
    <definedName name="_xlnm.Print_Titles" localSheetId="2">'Стр 4-5 (2018)'!$4:$7</definedName>
    <definedName name="_xlnm.Print_Titles" localSheetId="3">'Стр 4-5 (2019)'!$4:$7</definedName>
    <definedName name="_xlnm.Print_Titles" localSheetId="4">'Стр 4-5 (2020)'!$4:$7</definedName>
    <definedName name="_xlnm.Print_Titles" localSheetId="7">'стр 8-10'!$4:$4</definedName>
    <definedName name="_xlnm.Print_Titles" localSheetId="1">'Стр.2-3'!$6:$6</definedName>
    <definedName name="_xlnm.Print_Area" localSheetId="2">'Стр 4-5 (2018)'!$A$1:$J$81</definedName>
    <definedName name="_xlnm.Print_Area" localSheetId="3">'Стр 4-5 (2019)'!$A$1:$I$79</definedName>
    <definedName name="_xlnm.Print_Area" localSheetId="4">'Стр 4-5 (2020)'!$A$1:$I$79</definedName>
    <definedName name="_xlnm.Print_Area" localSheetId="7">'стр 8-10'!$A$1:$F$75</definedName>
    <definedName name="_xlnm.Print_Area" localSheetId="0">Стр.1!#REF!</definedName>
    <definedName name="_xlnm.Print_Area" localSheetId="8">стр.11!$A$1:$E$23</definedName>
    <definedName name="_xlnm.Print_Area" localSheetId="1">'Стр.2-3'!$A$1:$DC$72</definedName>
    <definedName name="_xlnm.Print_Area" localSheetId="5">Стр.6!$A$1:$L$15</definedName>
  </definedNames>
  <calcPr calcId="162913" refMode="R1C1"/>
</workbook>
</file>

<file path=xl/calcChain.xml><?xml version="1.0" encoding="utf-8"?>
<calcChain xmlns="http://schemas.openxmlformats.org/spreadsheetml/2006/main">
  <c r="I33" i="2" l="1"/>
  <c r="I62" i="2" l="1"/>
  <c r="L20" i="2"/>
  <c r="M20" i="2"/>
  <c r="I58" i="2"/>
  <c r="I57" i="2"/>
  <c r="I54" i="2"/>
  <c r="G20" i="2" l="1"/>
  <c r="G61" i="2"/>
  <c r="G62" i="2"/>
  <c r="C18" i="12" l="1"/>
  <c r="C14" i="12" s="1"/>
  <c r="C17" i="12"/>
  <c r="C16" i="12"/>
  <c r="C19" i="12"/>
  <c r="D17" i="12" l="1"/>
  <c r="D19" i="12" l="1"/>
  <c r="D18" i="12"/>
  <c r="D16" i="12"/>
  <c r="E17" i="12"/>
  <c r="D14" i="12" l="1"/>
  <c r="I61" i="2" l="1"/>
  <c r="E32" i="2" l="1"/>
  <c r="D7" i="12" l="1"/>
  <c r="D8" i="12" s="1"/>
  <c r="D12" i="12" l="1"/>
  <c r="D64" i="12"/>
  <c r="E64" i="12"/>
  <c r="F64" i="12"/>
  <c r="C64" i="12"/>
  <c r="H12" i="17" l="1"/>
  <c r="H12" i="16"/>
  <c r="E14" i="2" l="1"/>
  <c r="I12" i="2"/>
  <c r="H41" i="12" l="1"/>
  <c r="G41" i="12"/>
  <c r="G42" i="12"/>
  <c r="F7" i="12"/>
  <c r="E7" i="12"/>
  <c r="F19" i="12"/>
  <c r="E19" i="12"/>
  <c r="F18" i="12"/>
  <c r="E18" i="12"/>
  <c r="F17" i="12"/>
  <c r="F16" i="12"/>
  <c r="E16" i="12"/>
  <c r="E14" i="12" s="1"/>
  <c r="F14" i="12" l="1"/>
  <c r="I41" i="12"/>
  <c r="C41" i="12" s="1"/>
  <c r="H61" i="17"/>
  <c r="H61" i="16"/>
  <c r="F37" i="12" l="1"/>
  <c r="E37" i="12"/>
  <c r="E67" i="2" l="1"/>
  <c r="E64" i="2"/>
  <c r="E62" i="2" s="1"/>
  <c r="E65" i="2"/>
  <c r="E61" i="17" l="1"/>
  <c r="E51" i="17"/>
  <c r="H57" i="17"/>
  <c r="H56" i="17"/>
  <c r="H53" i="17" s="1"/>
  <c r="E14" i="17"/>
  <c r="E15" i="2" l="1"/>
  <c r="E15" i="16"/>
  <c r="E15" i="17"/>
  <c r="E61" i="16"/>
  <c r="E40" i="17"/>
  <c r="D40" i="17" s="1"/>
  <c r="E40" i="16"/>
  <c r="D40" i="16" s="1"/>
  <c r="E41" i="2"/>
  <c r="E42" i="2"/>
  <c r="E41" i="17"/>
  <c r="D11" i="2" l="1"/>
  <c r="E14" i="16" l="1"/>
  <c r="E12" i="16" s="1"/>
  <c r="D12" i="16" s="1"/>
  <c r="H53" i="16"/>
  <c r="D14" i="16" l="1"/>
  <c r="E9" i="16"/>
  <c r="C58" i="12"/>
  <c r="C57" i="12"/>
  <c r="C54" i="12"/>
  <c r="C47" i="12"/>
  <c r="C46" i="12"/>
  <c r="C45" i="12"/>
  <c r="C44" i="12"/>
  <c r="C28" i="12"/>
  <c r="C23" i="12"/>
  <c r="C12" i="12"/>
  <c r="C11" i="12"/>
  <c r="C13" i="12" s="1"/>
  <c r="C8" i="12"/>
  <c r="I67" i="2" l="1"/>
  <c r="E54" i="2" l="1"/>
  <c r="E48" i="2" s="1"/>
  <c r="D14" i="2" l="1"/>
  <c r="E53" i="16" l="1"/>
  <c r="E51" i="16"/>
  <c r="E47" i="16" l="1"/>
  <c r="D37" i="2"/>
  <c r="D34" i="2"/>
  <c r="G35" i="2"/>
  <c r="D15" i="17" l="1"/>
  <c r="D15" i="16"/>
  <c r="E44" i="17" l="1"/>
  <c r="E44" i="16"/>
  <c r="D44" i="16" s="1"/>
  <c r="I45" i="2" l="1"/>
  <c r="E45" i="2"/>
  <c r="D11" i="12" l="1"/>
  <c r="D15" i="2" l="1"/>
  <c r="D41" i="2" l="1"/>
  <c r="D42" i="17"/>
  <c r="D41" i="17"/>
  <c r="D43" i="2"/>
  <c r="D42" i="16"/>
  <c r="D41" i="16"/>
  <c r="I39" i="2"/>
  <c r="D42" i="2"/>
  <c r="E39" i="2" l="1"/>
  <c r="D39" i="2"/>
  <c r="H60" i="17" l="1"/>
  <c r="H47" i="17" l="1"/>
  <c r="D56" i="2" l="1"/>
  <c r="D52" i="2"/>
  <c r="D51" i="2"/>
  <c r="D50" i="2"/>
  <c r="D18" i="2"/>
  <c r="D20" i="2"/>
  <c r="E12" i="2"/>
  <c r="BU16" i="9"/>
  <c r="BU7" i="9" s="1"/>
  <c r="BU9" i="9"/>
  <c r="BU31" i="9"/>
  <c r="BU25" i="9"/>
  <c r="E9" i="2" l="1"/>
  <c r="D12" i="2"/>
  <c r="BU23" i="9"/>
  <c r="G30" i="2" l="1"/>
  <c r="E53" i="17" l="1"/>
  <c r="H44" i="12"/>
  <c r="G44" i="12"/>
  <c r="H43" i="12"/>
  <c r="G43" i="12"/>
  <c r="E47" i="17" l="1"/>
  <c r="E58" i="12"/>
  <c r="E57" i="12"/>
  <c r="E47" i="12"/>
  <c r="E46" i="12"/>
  <c r="E45" i="12"/>
  <c r="E44" i="12"/>
  <c r="E28" i="12"/>
  <c r="E27" i="12"/>
  <c r="E23" i="12"/>
  <c r="E12" i="12"/>
  <c r="E11" i="12"/>
  <c r="E8" i="12"/>
  <c r="F58" i="12"/>
  <c r="F57" i="12"/>
  <c r="F47" i="12"/>
  <c r="F46" i="12"/>
  <c r="F45" i="12"/>
  <c r="F44" i="12"/>
  <c r="F28" i="12"/>
  <c r="F27" i="12"/>
  <c r="F23" i="12"/>
  <c r="F12" i="12"/>
  <c r="F11" i="12"/>
  <c r="F8" i="12"/>
  <c r="D77" i="17"/>
  <c r="D76" i="17"/>
  <c r="D67" i="17"/>
  <c r="D65" i="17"/>
  <c r="D64" i="17"/>
  <c r="F61" i="17"/>
  <c r="D61" i="17" s="1"/>
  <c r="D60" i="17"/>
  <c r="D57" i="17"/>
  <c r="D55" i="17"/>
  <c r="F53" i="17"/>
  <c r="D51" i="17"/>
  <c r="D50" i="17"/>
  <c r="D49" i="17"/>
  <c r="I47" i="17"/>
  <c r="G47" i="17"/>
  <c r="D44" i="17"/>
  <c r="D43" i="17"/>
  <c r="H38" i="17"/>
  <c r="E36" i="17"/>
  <c r="E34" i="17" s="1"/>
  <c r="D34" i="17" s="1"/>
  <c r="D33" i="17"/>
  <c r="D32" i="17"/>
  <c r="D31" i="17"/>
  <c r="I29" i="17"/>
  <c r="H29" i="17"/>
  <c r="G29" i="17"/>
  <c r="F29" i="17"/>
  <c r="D25" i="17"/>
  <c r="D23" i="17" s="1"/>
  <c r="H23" i="17"/>
  <c r="H9" i="17" s="1"/>
  <c r="D22" i="17"/>
  <c r="D21" i="17"/>
  <c r="D20" i="17"/>
  <c r="D18" i="17"/>
  <c r="D14" i="17"/>
  <c r="E12" i="17"/>
  <c r="K12" i="17" s="1"/>
  <c r="D11" i="17"/>
  <c r="F9" i="17"/>
  <c r="K20" i="17" s="1"/>
  <c r="D47" i="12"/>
  <c r="D77" i="16"/>
  <c r="D76" i="16"/>
  <c r="D67" i="16"/>
  <c r="D64" i="16"/>
  <c r="D63" i="16"/>
  <c r="F61" i="16"/>
  <c r="D60" i="16"/>
  <c r="D57" i="16"/>
  <c r="D55" i="16"/>
  <c r="F53" i="16"/>
  <c r="F47" i="16" s="1"/>
  <c r="D51" i="16"/>
  <c r="D50" i="16"/>
  <c r="D49" i="16"/>
  <c r="I47" i="16"/>
  <c r="G47" i="16"/>
  <c r="D43" i="16"/>
  <c r="H38" i="16"/>
  <c r="E36" i="16"/>
  <c r="E34" i="16" s="1"/>
  <c r="D34" i="16" s="1"/>
  <c r="D33" i="16"/>
  <c r="D32" i="16"/>
  <c r="D31" i="16"/>
  <c r="I29" i="16"/>
  <c r="H29" i="16"/>
  <c r="G29" i="16"/>
  <c r="F29" i="16"/>
  <c r="D25" i="16"/>
  <c r="D23" i="16" s="1"/>
  <c r="H23" i="16"/>
  <c r="H9" i="16" s="1"/>
  <c r="D22" i="16"/>
  <c r="D21" i="16"/>
  <c r="D20" i="16"/>
  <c r="D18" i="16"/>
  <c r="K12" i="16"/>
  <c r="D11" i="16"/>
  <c r="F9" i="16"/>
  <c r="K20" i="16" s="1"/>
  <c r="F13" i="12" l="1"/>
  <c r="D9" i="16"/>
  <c r="J43" i="12"/>
  <c r="E13" i="12"/>
  <c r="D53" i="17"/>
  <c r="F54" i="12" s="1"/>
  <c r="F47" i="17"/>
  <c r="J44" i="12"/>
  <c r="G27" i="17"/>
  <c r="D65" i="16"/>
  <c r="G27" i="16"/>
  <c r="E38" i="17"/>
  <c r="D38" i="17" s="1"/>
  <c r="E38" i="16"/>
  <c r="D38" i="16" s="1"/>
  <c r="H27" i="17"/>
  <c r="F27" i="17"/>
  <c r="L20" i="17" s="1"/>
  <c r="D63" i="17"/>
  <c r="D66" i="17"/>
  <c r="E9" i="17"/>
  <c r="E29" i="17"/>
  <c r="D56" i="17"/>
  <c r="F27" i="16"/>
  <c r="L20" i="16" s="1"/>
  <c r="D56" i="16"/>
  <c r="D36" i="16"/>
  <c r="D36" i="17"/>
  <c r="D66" i="16"/>
  <c r="D53" i="16"/>
  <c r="E54" i="12" s="1"/>
  <c r="E29" i="16"/>
  <c r="D47" i="17" l="1"/>
  <c r="I9" i="3" s="1"/>
  <c r="D12" i="17"/>
  <c r="D9" i="17" s="1"/>
  <c r="K9" i="17" s="1"/>
  <c r="E27" i="16"/>
  <c r="K9" i="16"/>
  <c r="D29" i="17"/>
  <c r="E27" i="17"/>
  <c r="D27" i="17" s="1"/>
  <c r="D61" i="16"/>
  <c r="D47" i="16" s="1"/>
  <c r="H9" i="3" s="1"/>
  <c r="H47" i="16"/>
  <c r="H27" i="16" s="1"/>
  <c r="K14" i="17"/>
  <c r="L14" i="17" s="1"/>
  <c r="D29" i="16"/>
  <c r="K14" i="16"/>
  <c r="J9" i="17" l="1"/>
  <c r="L12" i="17"/>
  <c r="D27" i="16"/>
  <c r="L9" i="16" s="1"/>
  <c r="L14" i="16"/>
  <c r="J9" i="16"/>
  <c r="L9" i="17"/>
  <c r="L12" i="16"/>
  <c r="H13" i="3" l="1"/>
  <c r="I43" i="12" l="1"/>
  <c r="E41" i="12" s="1"/>
  <c r="I44" i="12"/>
  <c r="F41" i="12" s="1"/>
  <c r="H42" i="12"/>
  <c r="D58" i="12" l="1"/>
  <c r="D57" i="12"/>
  <c r="I13" i="3" l="1"/>
  <c r="D61" i="2" l="1"/>
  <c r="D33" i="2"/>
  <c r="K44" i="12" l="1"/>
  <c r="K43" i="12"/>
  <c r="I66" i="2" l="1"/>
  <c r="I64" i="2"/>
  <c r="D58" i="2"/>
  <c r="D45" i="12" l="1"/>
  <c r="D46" i="12"/>
  <c r="J41" i="12" l="1"/>
  <c r="K41" i="12" s="1"/>
  <c r="I42" i="12"/>
  <c r="D41" i="12" s="1"/>
  <c r="D57" i="2"/>
  <c r="I48" i="2" l="1"/>
  <c r="G54" i="2"/>
  <c r="G48" i="2" s="1"/>
  <c r="D54" i="2" l="1"/>
  <c r="D44" i="12" l="1"/>
  <c r="L12" i="2" l="1"/>
  <c r="D27" i="12" l="1"/>
  <c r="D23" i="12"/>
  <c r="J42" i="12" s="1"/>
  <c r="K42" i="12" s="1"/>
  <c r="D13" i="12" l="1"/>
  <c r="D54" i="12" l="1"/>
  <c r="H30" i="2"/>
  <c r="I30" i="2"/>
  <c r="I28" i="2" s="1"/>
  <c r="J30" i="2"/>
  <c r="D22" i="2" l="1"/>
  <c r="D68" i="2" l="1"/>
  <c r="D45" i="2"/>
  <c r="D44" i="2"/>
  <c r="G28" i="2"/>
  <c r="D62" i="2" l="1"/>
  <c r="I24" i="2"/>
  <c r="I9" i="2" s="1"/>
  <c r="L14" i="2" l="1"/>
  <c r="D48" i="2"/>
  <c r="G9" i="3" s="1"/>
  <c r="G13" i="3" s="1"/>
  <c r="E30" i="2"/>
  <c r="E35" i="2" l="1"/>
  <c r="D32" i="2"/>
  <c r="D30" i="2" s="1"/>
  <c r="D35" i="2" l="1"/>
  <c r="D28" i="2" s="1"/>
  <c r="E28" i="2"/>
  <c r="D67" i="2"/>
  <c r="M14" i="2" l="1"/>
  <c r="D64" i="2"/>
  <c r="H48" i="2" l="1"/>
  <c r="J48" i="2"/>
  <c r="G9" i="2" l="1"/>
  <c r="H28" i="2" l="1"/>
  <c r="D28" i="12" l="1"/>
  <c r="J9" i="3" l="1"/>
  <c r="K9" i="3"/>
  <c r="L9" i="3"/>
  <c r="F12" i="3"/>
  <c r="F11" i="3"/>
  <c r="E12" i="3"/>
  <c r="E13" i="3"/>
  <c r="E11" i="3"/>
  <c r="D78" i="2"/>
  <c r="D21" i="2"/>
  <c r="D26" i="2"/>
  <c r="D24" i="2" s="1"/>
  <c r="D9" i="2" s="1"/>
  <c r="E9" i="3" l="1"/>
  <c r="K9" i="2"/>
  <c r="D77" i="2"/>
  <c r="L9" i="2" s="1"/>
  <c r="M9" i="2" l="1"/>
  <c r="D66" i="2"/>
  <c r="D65" i="2"/>
  <c r="M12" i="2" l="1"/>
  <c r="D13" i="3" l="1"/>
  <c r="D9" i="3" s="1"/>
  <c r="F13" i="3" l="1"/>
  <c r="F9" i="3" s="1"/>
  <c r="C27" i="12"/>
</calcChain>
</file>

<file path=xl/comments1.xml><?xml version="1.0" encoding="utf-8"?>
<comments xmlns="http://schemas.openxmlformats.org/spreadsheetml/2006/main">
  <authors>
    <author>GlavBuh</author>
  </authors>
  <commentList>
    <comment ref="I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I14" authorId="0" shapeId="0">
      <text>
        <r>
          <rPr>
            <sz val="9"/>
            <color indexed="81"/>
            <rFont val="Tahoma"/>
            <family val="2"/>
            <charset val="204"/>
          </rPr>
          <t>75% СДД
в т. ч. Возмещ 100 000,00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E62" authorId="0" shapeId="0">
      <text>
        <r>
          <rPr>
            <b/>
            <sz val="9"/>
            <color indexed="81"/>
            <rFont val="Tahoma"/>
            <family val="2"/>
            <charset val="204"/>
          </rPr>
          <t>340.99 - 1 500 000</t>
        </r>
      </text>
    </comment>
    <comment ref="I62" authorId="0" shapeId="0">
      <text>
        <r>
          <rPr>
            <b/>
            <sz val="9"/>
            <color indexed="81"/>
            <rFont val="Tahoma"/>
            <family val="2"/>
            <charset val="204"/>
          </rPr>
          <t>340.99 - 2 781 425,45</t>
        </r>
      </text>
    </comment>
  </commentList>
</comments>
</file>

<file path=xl/comments2.xml><?xml version="1.0" encoding="utf-8"?>
<comments xmlns="http://schemas.openxmlformats.org/spreadsheetml/2006/main">
  <authors>
    <author>GlavBuh</author>
  </authors>
  <commentList>
    <comment ref="H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H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</t>
        </r>
      </text>
    </comment>
  </commentList>
</comments>
</file>

<file path=xl/comments3.xml><?xml version="1.0" encoding="utf-8"?>
<comments xmlns="http://schemas.openxmlformats.org/spreadsheetml/2006/main">
  <authors>
    <author>GlavBuh</author>
  </authors>
  <commentList>
    <comment ref="H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H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</t>
        </r>
      </text>
    </comment>
  </commentList>
</comments>
</file>

<file path=xl/comments4.xml><?xml version="1.0" encoding="utf-8"?>
<comments xmlns="http://schemas.openxmlformats.org/spreadsheetml/2006/main">
  <authors>
    <author>Татьяна Александровна</author>
  </authors>
  <commentList>
    <comment ref="C5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225 статья строка 2605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225 статья строка 2605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<sst xmlns="http://schemas.openxmlformats.org/spreadsheetml/2006/main" count="788" uniqueCount="247">
  <si>
    <t>Наименование показателя</t>
  </si>
  <si>
    <t>Код строки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</si>
  <si>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</si>
  <si>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</si>
  <si>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</si>
  <si>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 xml:space="preserve"> из них гранты</t>
  </si>
  <si>
    <t>Поступления от доходов, всего:</t>
  </si>
  <si>
    <t>х</t>
  </si>
  <si>
    <t>из них:</t>
  </si>
  <si>
    <t>Поступления финансовых активов, всего:</t>
  </si>
  <si>
    <t>Выбытие финансовых активов, всего</t>
  </si>
  <si>
    <t>Остаток средств на начало года</t>
  </si>
  <si>
    <t>Остаток средств на конец года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</si>
  <si>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</si>
  <si>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</si>
  <si>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</si>
  <si>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</si>
  <si>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</si>
  <si>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</si>
  <si>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на закупку товаров работ, услуг по году начала закупки:</t>
  </si>
  <si>
    <t>Сумма (руб., с точностью до двух знаков после запятой - 0,00)</t>
  </si>
  <si>
    <t>010</t>
  </si>
  <si>
    <t>Поступление</t>
  </si>
  <si>
    <t>020</t>
  </si>
  <si>
    <t>030</t>
  </si>
  <si>
    <t>Выбытие</t>
  </si>
  <si>
    <t>040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</si>
  <si>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</si>
  <si>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</si>
  <si>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</si>
  <si>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(подпись)</t>
  </si>
  <si>
    <t>Всего</t>
  </si>
  <si>
    <t>(расшифровка подписи)</t>
  </si>
  <si>
    <t>1.1.4. Стоимость недвижимого имущества, переданного в аренду, безвозмездное пользование</t>
  </si>
  <si>
    <t>1.1.5. Остаточная стоимость недвижимого государственного имущества</t>
  </si>
  <si>
    <t>III. Обязательства, всего</t>
  </si>
  <si>
    <t>II. Финансовые активы, всего</t>
  </si>
  <si>
    <t>1.2.1. Общая балансовая стоимость особо ценного движимого имущества</t>
  </si>
  <si>
    <t>1.2. Общая балансовая стоимость движимого государственного имущества, всего</t>
  </si>
  <si>
    <t>1.1. Общая балансовая стоимость недвижимого государственного имущества, всего</t>
  </si>
  <si>
    <t>I. Нефинансовые активы, всего:</t>
  </si>
  <si>
    <t>1.1.1. Стоимость недвижимого имущества, закрепленного собственником имущества за государственным учреждением на праве оперативного управления</t>
  </si>
  <si>
    <t>1.1.2. Стоимость недвижимого имущества, приобретенного государственным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</si>
  <si>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государственным учреждением (подразделением) за счет доходов, полученных от платной и иной приносящей доход деятельности</t>
  </si>
  <si>
    <t>1.2.3. Стоимость движимого имущества, приобретенного учреждением за счет доходов, полученных от платной и иной приносящей доход деятельности</t>
  </si>
  <si>
    <t>Сумма, рублей</t>
  </si>
  <si>
    <t>(последнюю отчетную дату)</t>
  </si>
  <si>
    <t>2.1. Денежные средства учреждения, всего</t>
  </si>
  <si>
    <t>2.1.1. Денежные средства учреждения на счетах</t>
  </si>
  <si>
    <t>2.1.2. Денежные средства учреждения, размещенные на депозиты в кредитной организации</t>
  </si>
  <si>
    <t>2.2. Иные финансовые инструменты</t>
  </si>
  <si>
    <t>2.4. Дебиторская задолженность по расходам, всего</t>
  </si>
  <si>
    <t>2.4.1. Дебиторская задолженность по выданным авансам, полученным за счет средств областного бюджета</t>
  </si>
  <si>
    <t>2.4.2. Дебиторская задолженность по выданным авансам за счет доходов, полученных от платной и иной приносящей доход деятельности</t>
  </si>
  <si>
    <t>2.4.3. Дебиторская задолженность по выданным авансам за счет средств обязательного медицинского страхования</t>
  </si>
  <si>
    <t>2.3. Дебиторская задолженность по доходам, полученным за счет средств областного бюджета, всего</t>
  </si>
  <si>
    <t>3.1. Долговые обязательства</t>
  </si>
  <si>
    <t>3.2. Кредиторская задолженность:</t>
  </si>
  <si>
    <t>3.2.1. Кредиторская задолженность по принятым обязательствам за счет средств областного бюджета, всего:</t>
  </si>
  <si>
    <t>по социальным и иным выплатам населению</t>
  </si>
  <si>
    <t>по оплате труда</t>
  </si>
  <si>
    <t>по начислениям на выплаты по оплате труда</t>
  </si>
  <si>
    <t>по расходам на закупку товаров, работ, услуг</t>
  </si>
  <si>
    <t>по уплате налогов, сборов и иных платежей</t>
  </si>
  <si>
    <t>по прочим расходам</t>
  </si>
  <si>
    <t>3.2.2. Кредиторская задолженность по принятым обязательствам за счет доходов, полученных от платной и иной приносящей доход деятельности, всего:</t>
  </si>
  <si>
    <t>3.2.3. Кредиторская задолженность по принятым обязательствам за счет средств обязательного медицинского страхования, всего:</t>
  </si>
  <si>
    <t>3.2.4. Просроченная кредиторская задолженность, всего</t>
  </si>
  <si>
    <t>Исполнитель</t>
  </si>
  <si>
    <t>Выплаты по расходам, всего:</t>
  </si>
  <si>
    <t>Доходы от собственности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</si>
  <si>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</si>
  <si>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</si>
  <si>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</si>
  <si>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>Прочие доходы</t>
  </si>
  <si>
    <t>Субсидии, предоставляемые в соответствии с абзацем вторым пункта 1 статьи 78.1 БК РФ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</si>
  <si>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</si>
  <si>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</si>
  <si>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Доходы от операций с активами</t>
  </si>
  <si>
    <t>в том числе на:</t>
  </si>
  <si>
    <t>Выплаты персоналу всего:</t>
  </si>
  <si>
    <t>Социальные и иные выплаты населению, всего</t>
  </si>
  <si>
    <t>Уплату налогов, сборов и иных платежей, всего</t>
  </si>
  <si>
    <t>Безвозмездные перечисления 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</si>
  <si>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</si>
  <si>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</si>
  <si>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Код по бюджетной классификации РФ</t>
  </si>
  <si>
    <t>Увеличение остатков средств</t>
  </si>
  <si>
    <t xml:space="preserve">Прочие поступления </t>
  </si>
  <si>
    <t>Уменьшение остатков средств</t>
  </si>
  <si>
    <t>Прочие выбытия</t>
  </si>
  <si>
    <t>Всего на закупки</t>
  </si>
  <si>
    <t>на оплату контрактов заключенных до начала очередного финансового года:</t>
  </si>
  <si>
    <t>2.1.  Показатели финансового состояния учреждения (подразделения)</t>
  </si>
  <si>
    <t>(очередной финансовый год)</t>
  </si>
  <si>
    <t>2.4. Справочная информация</t>
  </si>
  <si>
    <t>Единицы измерения</t>
  </si>
  <si>
    <t>чел.</t>
  </si>
  <si>
    <t>тыс. руб.</t>
  </si>
  <si>
    <t>руб.</t>
  </si>
  <si>
    <t>%</t>
  </si>
  <si>
    <t>2. Финансовые параметры деятельности учреждения (подразделения)</t>
  </si>
  <si>
    <t>м²</t>
  </si>
  <si>
    <t>1.1. Фонд оплаты труда, всего</t>
  </si>
  <si>
    <t>1.1.2. Фонд оплаты труда прочих работников учреждения (подразделения)</t>
  </si>
  <si>
    <t>1.2. Фонд оплаты труда, отдельных категорий работников бюджетной сферы, повышение оплаты труда которых предусмотрено указами Президента РФ, всего</t>
  </si>
  <si>
    <t>в том числе по категориям работников:</t>
  </si>
  <si>
    <t>1.3. Среднесписочная численность работников учреждения (подразделения)</t>
  </si>
  <si>
    <t>1.3.2. Среднесписочная численность прочих работников учреждения (подразделения)</t>
  </si>
  <si>
    <t>1.8. Отношение средней заработной платы руководителей учреждения (подразделения) и их заместителей к средней заработной плате работников учреждения (подразделения)</t>
  </si>
  <si>
    <t>в том числе по категориям работников, повышение оплаты труда которых предусмотрено указами Президента РФ:</t>
  </si>
  <si>
    <t>1. Сведения об уровне оплаты труда работников учреждения (подразделения)</t>
  </si>
  <si>
    <t>2. Сведения об использовании имущества учреждения (подразделения)</t>
  </si>
  <si>
    <t>2.1. Общая площадь объектов недвижимого имущества, закрепленная за  учреждением (подразделением)</t>
  </si>
  <si>
    <t>2.1.1. Площадь недвижимого имущества в безвозмездном пользовании, всего</t>
  </si>
  <si>
    <t>2.1.2.Площадь недвижимого имущества в безвозмездном пользовании, не используемая для выполнения государственного задания</t>
  </si>
  <si>
    <t>2.1.3. Площадь недвижимого имущества, переданная в аренду</t>
  </si>
  <si>
    <t>2.2. Затраты на содержание имущества учреждения (подразделения)</t>
  </si>
  <si>
    <t>2.2.1. Затраты на содержание имущества учреждения (подразделения), не используемого для выполнения государственного задания</t>
  </si>
  <si>
    <t>ед.</t>
  </si>
  <si>
    <t>2.3. Коэффициент износа основных средств (отношение величины износа основных средств на конец отчетного периода к  стоимости основных средств учреждения на конец отчетного периода)</t>
  </si>
  <si>
    <t>2.4. Коэффициент обновления основных средств (отношение стоимости основных средств поступивших за отчетный период к общей стоимости основных средств учреждения на конец отчетного периода)</t>
  </si>
  <si>
    <t>2.5. Коэффициенты ремонта зданий, характеризующие величину фактических расходов на капитальный ремонт зданий, приходящуюся на один рубль балансовой стоимости основных средств (в том числе за счет бюджетных средств)</t>
  </si>
  <si>
    <t>1.4. Среднесписочная численность работников учреждения (подразделения)  с которыми заключены эффективные контракты</t>
  </si>
  <si>
    <t>1.5. Среднесписочная численность, отдельных категорий работников бюджетной сферы, повышение оплаты труда которых предусмотрено указами Президента РФ, всего</t>
  </si>
  <si>
    <t>1.6. Средняя заработная плата, необходимая для реализации указов Президента РФ, предусматривающих повышение оплаты труда отдельных категорий работников бюджетной сферы</t>
  </si>
  <si>
    <t xml:space="preserve"> 1.7. Средняя заработная плата, сложившаяся/прогнозируемая в отчетном периоде</t>
  </si>
  <si>
    <t>1.9. Отношение средней заработной платы, сложившейся/прогнозируемой в отчетном периоде к средней заработной плате, необходимой для реализации указов Президента РФ</t>
  </si>
  <si>
    <t>1.4.1. Среднесписочная численность руководителей учреждения  (подразделения) и их заместителей с которыми заключены эффективные контракты</t>
  </si>
  <si>
    <t>1.4.2. Среднесписочная численность прочих работников учреждения (подразделения) с которыми заключены эффективные контракты</t>
  </si>
  <si>
    <t>из них: выплаты стимулирующего характера</t>
  </si>
  <si>
    <t>3. Сведения и показатели об использовании ресурсов учреждения (подразделения)</t>
  </si>
  <si>
    <t>да-1/нет-0</t>
  </si>
  <si>
    <t>Наименование мероприятия</t>
  </si>
  <si>
    <t>Сроки проведения</t>
  </si>
  <si>
    <t>Итого:</t>
  </si>
  <si>
    <t>Ожидаемый результат реализации</t>
  </si>
  <si>
    <t>Затраты, необходимые на проведение мероприятия, тыс. руб</t>
  </si>
  <si>
    <t>2. Повышение эффективности управления государственной собственностью</t>
  </si>
  <si>
    <t>3. Повышение качества предоставления государственных услуг</t>
  </si>
  <si>
    <t>1. Повышение эффективности управления и кадрового потенциала учреждения (подразделения)</t>
  </si>
  <si>
    <t>4. Направления оптимизации расходов учреждения (подразделения)</t>
  </si>
  <si>
    <t>4. Перечень мероприятий по повышению эффективности деятельности учреждения (подразделения)</t>
  </si>
  <si>
    <t>2.2. Показатели по поступлениям и выплатам учреждения (подразделения)*</t>
  </si>
  <si>
    <t>* Заполняется в порядке, установленном приказом  Минфина России от 28.07.2010 № 81н "О требованиях к плану финансово-хозяйственной деятельности государственного (муниципального) учреждения" ( в редакции приказа от 24.09.2015 №140н)</t>
  </si>
  <si>
    <t>2.2.1. Показатели выплат по расходам на закупку товаров, работ, услуг  учреждения (подразделения)*</t>
  </si>
  <si>
    <t>2.3. Сведения о средствах, поступающих во временное распоряжение учреждения (подразделения)*</t>
  </si>
  <si>
    <r>
      <t xml:space="preserve">1.2.2. Стоимость </t>
    </r>
    <r>
      <rPr>
        <b/>
        <sz val="10"/>
        <rFont val="Times New Roman"/>
        <family val="1"/>
        <charset val="204"/>
      </rPr>
      <t>иного</t>
    </r>
    <r>
      <rPr>
        <sz val="10"/>
        <rFont val="Times New Roman"/>
        <family val="1"/>
        <charset val="204"/>
      </rPr>
      <t xml:space="preserve"> движимого имущества, приобретенного государственным учреждением за счет доходов, полученных за счет бюджетных средств</t>
    </r>
  </si>
  <si>
    <t>1.2.4. Стоимость движимого имущества, приобретенного учреждением за счет средств обязательного медицинского страхования</t>
  </si>
  <si>
    <t>1.2.5. Остаточная стоимость особо ценного движимого имущества</t>
  </si>
  <si>
    <t>3. Показатели характеризующие объем и качество оказываемой услуги</t>
  </si>
  <si>
    <t>3.1.1. Количество государственных услуг, в отношении которых нормативно установлены требования к качеству их оказания</t>
  </si>
  <si>
    <t>4. Показатели открытости и прозрачности деятельности</t>
  </si>
  <si>
    <t xml:space="preserve">4.1. Обеспечено размещение (актуализация) сведений об учреждении  (подразделении) на официальном сайте в сети Интернет www.bus.gov.ru 
</t>
  </si>
  <si>
    <t>4.2. Обеспечено размещение в сети Интернет информации о результатах деятельности учреждения (подразделения) за отчетный год</t>
  </si>
  <si>
    <t>увеличение стоимости основных средств</t>
  </si>
  <si>
    <t>Доходы от оказания услуг, работ, всего</t>
  </si>
  <si>
    <t xml:space="preserve">  оплата труда </t>
  </si>
  <si>
    <t xml:space="preserve">  прочие выплаты</t>
  </si>
  <si>
    <t xml:space="preserve">  начисления на выплаты по оплате труда</t>
  </si>
  <si>
    <t>за счет бюджетных средств</t>
  </si>
  <si>
    <t xml:space="preserve">     за счет приносящей доход деятельности</t>
  </si>
  <si>
    <t xml:space="preserve">    услуги связи</t>
  </si>
  <si>
    <t xml:space="preserve">    транспортные расходы</t>
  </si>
  <si>
    <t xml:space="preserve">     коммунальные услуги</t>
  </si>
  <si>
    <t xml:space="preserve">    арендная плата за пользование имуществом</t>
  </si>
  <si>
    <t xml:space="preserve">    горюче-смазочные материалы</t>
  </si>
  <si>
    <t xml:space="preserve">    продукты питания</t>
  </si>
  <si>
    <t xml:space="preserve">    мягкий инвентарь</t>
  </si>
  <si>
    <t>из них: выплаты стимулирующего характера*</t>
  </si>
  <si>
    <t>*Планируемые выплаты стимулирующего характера указываются в соответствии с.пунктом 3.4 Примерного положения об оплате труда работников областных бюджетных, автономных учреждеий, подведомственных Министерству и действующих на момент составления Плана.</t>
  </si>
  <si>
    <t>организация питания</t>
  </si>
  <si>
    <t xml:space="preserve"> 112</t>
  </si>
  <si>
    <t xml:space="preserve"> 111</t>
  </si>
  <si>
    <t xml:space="preserve"> 119</t>
  </si>
  <si>
    <t>240</t>
  </si>
  <si>
    <t xml:space="preserve"> 244</t>
  </si>
  <si>
    <t>244</t>
  </si>
  <si>
    <t xml:space="preserve"> 851</t>
  </si>
  <si>
    <t xml:space="preserve"> 852</t>
  </si>
  <si>
    <t>врачебный персонал</t>
  </si>
  <si>
    <t>средний медицинский персонал (персонал, обеспечивающий предоставление услуг)</t>
  </si>
  <si>
    <t>педагогические работники, оказывающие социальные услуги детям-сиротам и детям, оставшимся без попечения родителей</t>
  </si>
  <si>
    <t>младший медицинский персонал (персонал, обеспечивающий предоставление медицинских услуг услуг)</t>
  </si>
  <si>
    <t>февраль-декабрь</t>
  </si>
  <si>
    <t xml:space="preserve">Сокращение бюджетных расходов  в части коммунальных затрат </t>
  </si>
  <si>
    <t xml:space="preserve">Сокращение бюджетных расходов по средством проведения закупок ЗКЦ и ОА </t>
  </si>
  <si>
    <t>сокращение расходов</t>
  </si>
  <si>
    <t>повышение качества предоставления государственных услуг</t>
  </si>
  <si>
    <t xml:space="preserve"> </t>
  </si>
  <si>
    <t>доходы от реализации нефинансовых активов (лом)</t>
  </si>
  <si>
    <t xml:space="preserve">    текущий ремонт движимого имущества</t>
  </si>
  <si>
    <t xml:space="preserve">    текущий ремонт недвижимого имущества</t>
  </si>
  <si>
    <t>1.3.1. Среднесписочная численность руководителей учреждения  (подразделения) и их заместителей, главного бухгалтера</t>
  </si>
  <si>
    <t xml:space="preserve">    медикаменты и перевязочные средства</t>
  </si>
  <si>
    <t>Пособия, компенсации и иные социальные выплаты гражданам, кроме публичных нормативных обязательств</t>
  </si>
  <si>
    <t>дополнительные платные услуги</t>
  </si>
  <si>
    <t>Средства в объеме остатков субсидии, предоставленных в отчетном финансовом году государственным бюджетным и автономным учреждениям Мурманской области на финансовое обеспечение выполнения государственныъх заданий на оказание государственных услуг (выполнение работ), образовавшихся в связи с недостижением установленных государственным заданием показателей, характеризующих объем государственных услуг</t>
  </si>
  <si>
    <t>средства на уплату налогов, в качестве объекта налогообложения по которым признается имущество учреждения</t>
  </si>
  <si>
    <t xml:space="preserve">      средства на содержание имущества учреждения,  неиспользуемого для оуказания государственных услуг (выполнения работ) и для общехозяйственных нужд</t>
  </si>
  <si>
    <t>прочие работы, услуги, всего</t>
  </si>
  <si>
    <t>работы, услуги по содержанию имущества, всего</t>
  </si>
  <si>
    <t>увеличение стоимости материальных запасов, всего</t>
  </si>
  <si>
    <t>Капитальный ремонт</t>
  </si>
  <si>
    <t>3.1. Общее количество государственных услуг, оказываемых учреждением (подразделением)</t>
  </si>
  <si>
    <t xml:space="preserve">  в том числе:</t>
  </si>
  <si>
    <t xml:space="preserve">  из них:</t>
  </si>
  <si>
    <t>Субсидия на финансовое обеспечение выполнения государственного задания из бюджета субъекта РФ</t>
  </si>
  <si>
    <t>бюд</t>
  </si>
  <si>
    <t>внебюд</t>
  </si>
  <si>
    <t>на 2019г. 
1-ый год планового периода</t>
  </si>
  <si>
    <t>на "01" января 2018г.</t>
  </si>
  <si>
    <t>на "01" января 2019г.</t>
  </si>
  <si>
    <t>Субсидия на финансовое обеспечение выполнения государственного задания из бюджета Федерального фонда обязательного медицинского страхования**</t>
  </si>
  <si>
    <t>Субсидия на финансовое обеспечение выполнения государственного задания из федерального бюджета, бюджета субъекта Российской Федерации</t>
  </si>
  <si>
    <t>5.1</t>
  </si>
  <si>
    <t>** Заполняется при формировании Планов на 2018 год (на 2018 год и на плановый период 2019 и 2020 годов).</t>
  </si>
  <si>
    <t>граммоты, представительские расходы</t>
  </si>
  <si>
    <t>государственные услуги</t>
  </si>
  <si>
    <r>
      <rPr>
        <b/>
        <sz val="10"/>
        <rFont val="Times New Roman"/>
        <family val="1"/>
        <charset val="204"/>
      </rPr>
      <t>государственные услуги</t>
    </r>
    <r>
      <rPr>
        <sz val="10"/>
        <rFont val="Times New Roman"/>
        <family val="1"/>
        <charset val="204"/>
      </rPr>
      <t xml:space="preserve"> </t>
    </r>
  </si>
  <si>
    <t>пособия, компенсации и иные социальные выплаты гражданам</t>
  </si>
  <si>
    <t>в 260 добавили граммоты и предст.расходы</t>
  </si>
  <si>
    <t>на "01" января 2018 г.</t>
  </si>
  <si>
    <t>на "____" ________________ 2018г.</t>
  </si>
  <si>
    <t>на "01" января 2020г.</t>
  </si>
  <si>
    <t>на "___" ___________ 2018г.</t>
  </si>
  <si>
    <t>на "___"___________ 2018г.</t>
  </si>
  <si>
    <t>на "01"  января 2018г.</t>
  </si>
  <si>
    <t xml:space="preserve">Повышение квалификации работников в 2018 году
</t>
  </si>
  <si>
    <t>январь-декабрь 2018г.</t>
  </si>
  <si>
    <t>на 2018г. 
очередной финансовый год</t>
  </si>
  <si>
    <t>на 2020г. 
2-ой год планового периода</t>
  </si>
  <si>
    <t>за 2018г. 
текущий финансовый год</t>
  </si>
  <si>
    <t>на "___" ___________ 2018 г.</t>
  </si>
  <si>
    <t>внеб - 100 000,00</t>
  </si>
  <si>
    <t>за 2017г. 
отчетный финансовый год</t>
  </si>
  <si>
    <t>на 2020г. 
2-ый год планового периода</t>
  </si>
  <si>
    <t>(транспортный налог и т.д)</t>
  </si>
  <si>
    <t>(плата за негативное воздействие на окружающую среду и т.д)</t>
  </si>
  <si>
    <t xml:space="preserve"> (транспортный налог и т.д)</t>
  </si>
  <si>
    <t>иные платежи (плата за загрязнение окружающей среды и пр.)</t>
  </si>
  <si>
    <t xml:space="preserve">     земельный налог, налог на имущество</t>
  </si>
  <si>
    <t xml:space="preserve">    прочие налоги, сборы (транспортный налог  и т.д)</t>
  </si>
  <si>
    <t xml:space="preserve">    земельный налог, налог на имущество</t>
  </si>
  <si>
    <t>1.1.1.Фонд оплаты труда руководителей учреждения  (подразделения), их заместителей и главных бухгалтеров</t>
  </si>
  <si>
    <t>и.о. главного бухгалтера</t>
  </si>
  <si>
    <t>Лымарь И.В.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</si>
</sst>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1" applyFont="1"/>
    <xf numFmtId="0" fontId="5" fillId="0" borderId="0" xfId="1" applyFont="1" applyFill="1"/>
    <xf numFmtId="0" fontId="7" fillId="0" borderId="0" xfId="1" applyFont="1"/>
    <xf numFmtId="0" fontId="8" fillId="0" borderId="0" xfId="1" applyFont="1"/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2"/>
    </xf>
    <xf numFmtId="0" fontId="1" fillId="0" borderId="1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0" borderId="3" xfId="1" applyFont="1" applyFill="1" applyBorder="1" applyAlignment="1">
      <alignment horizontal="left"/>
    </xf>
    <xf numFmtId="0" fontId="8" fillId="0" borderId="8" xfId="1" applyFont="1" applyFill="1" applyBorder="1" applyAlignment="1">
      <alignment horizontal="left"/>
    </xf>
    <xf numFmtId="0" fontId="5" fillId="0" borderId="3" xfId="1" applyFont="1" applyFill="1" applyBorder="1" applyAlignment="1">
      <alignment horizontal="left"/>
    </xf>
    <xf numFmtId="0" fontId="5" fillId="0" borderId="8" xfId="1" applyFont="1" applyFill="1" applyBorder="1" applyAlignment="1">
      <alignment horizontal="left"/>
    </xf>
    <xf numFmtId="0" fontId="5" fillId="0" borderId="8" xfId="1" applyFont="1" applyFill="1" applyBorder="1" applyAlignment="1">
      <alignment horizontal="left" wrapText="1" indent="2"/>
    </xf>
    <xf numFmtId="0" fontId="5" fillId="0" borderId="7" xfId="1" applyFont="1" applyFill="1" applyBorder="1" applyAlignment="1">
      <alignment horizontal="left"/>
    </xf>
    <xf numFmtId="0" fontId="5" fillId="0" borderId="8" xfId="1" applyFont="1" applyFill="1" applyBorder="1" applyAlignment="1">
      <alignment horizontal="left" wrapText="1" indent="3"/>
    </xf>
    <xf numFmtId="0" fontId="5" fillId="0" borderId="8" xfId="1" applyFont="1" applyFill="1" applyBorder="1" applyAlignment="1">
      <alignment horizontal="left" wrapText="1" indent="4"/>
    </xf>
    <xf numFmtId="0" fontId="5" fillId="0" borderId="8" xfId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 indent="2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 indent="2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5" fillId="0" borderId="0" xfId="1" applyFont="1" applyFill="1" applyAlignment="1">
      <alignment horizontal="left"/>
    </xf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top"/>
    </xf>
    <xf numFmtId="0" fontId="4" fillId="0" borderId="0" xfId="1" applyFont="1" applyFill="1" applyAlignment="1">
      <alignment horizontal="left"/>
    </xf>
    <xf numFmtId="0" fontId="4" fillId="0" borderId="2" xfId="1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4" fontId="13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5" fillId="0" borderId="0" xfId="1" applyFont="1" applyFill="1" applyAlignment="1">
      <alignment horizontal="left"/>
    </xf>
    <xf numFmtId="0" fontId="1" fillId="0" borderId="0" xfId="0" applyFont="1" applyFill="1" applyAlignment="1">
      <alignment horizontal="center"/>
    </xf>
    <xf numFmtId="4" fontId="10" fillId="0" borderId="0" xfId="0" applyNumberFormat="1" applyFont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0" xfId="1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" fontId="2" fillId="3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2" fillId="4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 indent="3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4" fontId="11" fillId="5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center" vertical="center"/>
    </xf>
    <xf numFmtId="2" fontId="2" fillId="6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center"/>
    </xf>
    <xf numFmtId="0" fontId="5" fillId="0" borderId="0" xfId="1" applyFont="1" applyFill="1" applyAlignment="1">
      <alignment horizontal="left"/>
    </xf>
    <xf numFmtId="0" fontId="5" fillId="7" borderId="1" xfId="0" applyFont="1" applyFill="1" applyBorder="1" applyAlignment="1">
      <alignment horizontal="left" vertical="center" wrapText="1" indent="2"/>
    </xf>
    <xf numFmtId="0" fontId="1" fillId="7" borderId="1" xfId="0" applyFont="1" applyFill="1" applyBorder="1" applyAlignment="1">
      <alignment horizontal="center" vertical="center"/>
    </xf>
    <xf numFmtId="4" fontId="1" fillId="7" borderId="1" xfId="0" applyNumberFormat="1" applyFont="1" applyFill="1" applyBorder="1" applyAlignment="1">
      <alignment horizontal="center" vertical="center"/>
    </xf>
    <xf numFmtId="4" fontId="5" fillId="7" borderId="1" xfId="0" applyNumberFormat="1" applyFont="1" applyFill="1" applyBorder="1" applyAlignment="1">
      <alignment horizontal="center" vertical="center"/>
    </xf>
    <xf numFmtId="4" fontId="11" fillId="7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4" fontId="1" fillId="5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49" fontId="11" fillId="5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center" vertical="center"/>
    </xf>
    <xf numFmtId="4" fontId="17" fillId="5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4" fontId="17" fillId="7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4" fontId="17" fillId="2" borderId="0" xfId="0" applyNumberFormat="1" applyFont="1" applyFill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/>
    </xf>
    <xf numFmtId="4" fontId="17" fillId="6" borderId="1" xfId="0" applyNumberFormat="1" applyFont="1" applyFill="1" applyBorder="1" applyAlignment="1">
      <alignment horizontal="center" vertical="center"/>
    </xf>
    <xf numFmtId="4" fontId="17" fillId="4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2" xfId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18" fillId="5" borderId="1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3" fontId="1" fillId="5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2"/>
    </xf>
    <xf numFmtId="0" fontId="7" fillId="0" borderId="1" xfId="0" applyFont="1" applyFill="1" applyBorder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5" fillId="5" borderId="1" xfId="0" applyFont="1" applyFill="1" applyBorder="1" applyAlignment="1">
      <alignment horizontal="left" vertical="center" wrapText="1"/>
    </xf>
    <xf numFmtId="0" fontId="7" fillId="0" borderId="0" xfId="1" applyFont="1" applyFill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top"/>
    </xf>
    <xf numFmtId="4" fontId="5" fillId="0" borderId="5" xfId="1" applyNumberFormat="1" applyFont="1" applyFill="1" applyBorder="1" applyAlignment="1">
      <alignment horizontal="center" vertical="top"/>
    </xf>
    <xf numFmtId="4" fontId="5" fillId="0" borderId="4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 indent="3"/>
    </xf>
    <xf numFmtId="0" fontId="5" fillId="0" borderId="9" xfId="1" applyFont="1" applyFill="1" applyBorder="1" applyAlignment="1">
      <alignment horizontal="left" vertical="top" wrapText="1" indent="3"/>
    </xf>
    <xf numFmtId="0" fontId="5" fillId="0" borderId="5" xfId="1" applyFont="1" applyFill="1" applyBorder="1" applyAlignment="1">
      <alignment horizontal="left" vertical="top" wrapText="1" indent="2"/>
    </xf>
    <xf numFmtId="0" fontId="5" fillId="0" borderId="4" xfId="1" applyFont="1" applyFill="1" applyBorder="1" applyAlignment="1">
      <alignment horizontal="left" vertical="top" wrapText="1" indent="2"/>
    </xf>
    <xf numFmtId="0" fontId="5" fillId="0" borderId="5" xfId="1" applyFont="1" applyFill="1" applyBorder="1" applyAlignment="1">
      <alignment horizontal="left" vertical="top" wrapText="1"/>
    </xf>
    <xf numFmtId="0" fontId="5" fillId="0" borderId="4" xfId="1" applyFont="1" applyFill="1" applyBorder="1" applyAlignment="1">
      <alignment horizontal="left" vertical="top" wrapText="1"/>
    </xf>
    <xf numFmtId="4" fontId="5" fillId="0" borderId="7" xfId="1" applyNumberFormat="1" applyFont="1" applyFill="1" applyBorder="1" applyAlignment="1">
      <alignment horizontal="center" vertical="top"/>
    </xf>
    <xf numFmtId="4" fontId="5" fillId="0" borderId="11" xfId="1" applyNumberFormat="1" applyFont="1" applyFill="1" applyBorder="1" applyAlignment="1">
      <alignment horizontal="center" vertical="top"/>
    </xf>
    <xf numFmtId="4" fontId="5" fillId="0" borderId="10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 indent="2"/>
    </xf>
    <xf numFmtId="0" fontId="5" fillId="0" borderId="9" xfId="1" applyFont="1" applyFill="1" applyBorder="1" applyAlignment="1">
      <alignment horizontal="left" vertical="top" wrapText="1" indent="2"/>
    </xf>
    <xf numFmtId="0" fontId="5" fillId="0" borderId="11" xfId="1" applyFont="1" applyFill="1" applyBorder="1" applyAlignment="1">
      <alignment horizontal="left" vertical="top" wrapText="1"/>
    </xf>
    <xf numFmtId="0" fontId="5" fillId="0" borderId="10" xfId="1" applyFont="1" applyFill="1" applyBorder="1" applyAlignment="1">
      <alignment horizontal="left" vertical="top" wrapText="1"/>
    </xf>
    <xf numFmtId="0" fontId="7" fillId="0" borderId="5" xfId="1" applyFont="1" applyFill="1" applyBorder="1" applyAlignment="1">
      <alignment horizontal="left" vertical="top" wrapText="1"/>
    </xf>
    <xf numFmtId="0" fontId="7" fillId="0" borderId="4" xfId="1" applyFont="1" applyFill="1" applyBorder="1" applyAlignment="1">
      <alignment horizontal="left" vertical="top" wrapText="1"/>
    </xf>
    <xf numFmtId="0" fontId="5" fillId="0" borderId="2" xfId="1" applyFont="1" applyFill="1" applyBorder="1" applyAlignment="1">
      <alignment horizontal="left" vertical="top" wrapText="1"/>
    </xf>
    <xf numFmtId="0" fontId="5" fillId="0" borderId="9" xfId="1" applyFont="1" applyFill="1" applyBorder="1" applyAlignment="1">
      <alignment horizontal="left" vertical="top" wrapText="1"/>
    </xf>
    <xf numFmtId="4" fontId="7" fillId="0" borderId="3" xfId="1" applyNumberFormat="1" applyFont="1" applyFill="1" applyBorder="1" applyAlignment="1">
      <alignment horizontal="center" vertical="top"/>
    </xf>
    <xf numFmtId="4" fontId="7" fillId="0" borderId="5" xfId="1" applyNumberFormat="1" applyFont="1" applyFill="1" applyBorder="1" applyAlignment="1">
      <alignment horizontal="center" vertical="top"/>
    </xf>
    <xf numFmtId="4" fontId="7" fillId="0" borderId="4" xfId="1" applyNumberFormat="1" applyFont="1" applyFill="1" applyBorder="1" applyAlignment="1">
      <alignment horizontal="center" vertical="top"/>
    </xf>
    <xf numFmtId="0" fontId="7" fillId="0" borderId="0" xfId="1" applyFont="1" applyFill="1" applyAlignment="1">
      <alignment horizontal="center"/>
    </xf>
    <xf numFmtId="0" fontId="8" fillId="0" borderId="2" xfId="1" applyFont="1" applyFill="1" applyBorder="1" applyAlignment="1">
      <alignment horizontal="left" vertical="top" wrapText="1"/>
    </xf>
    <xf numFmtId="0" fontId="8" fillId="0" borderId="9" xfId="1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4" fontId="7" fillId="0" borderId="7" xfId="1" applyNumberFormat="1" applyFont="1" applyFill="1" applyBorder="1" applyAlignment="1">
      <alignment horizontal="center" vertical="top"/>
    </xf>
    <xf numFmtId="4" fontId="7" fillId="0" borderId="11" xfId="1" applyNumberFormat="1" applyFont="1" applyFill="1" applyBorder="1" applyAlignment="1">
      <alignment horizontal="center" vertical="top"/>
    </xf>
    <xf numFmtId="4" fontId="7" fillId="0" borderId="10" xfId="1" applyNumberFormat="1" applyFont="1" applyFill="1" applyBorder="1" applyAlignment="1">
      <alignment horizontal="center" vertical="top"/>
    </xf>
    <xf numFmtId="0" fontId="5" fillId="0" borderId="0" xfId="1" applyFont="1" applyFill="1" applyAlignment="1">
      <alignment horizontal="center"/>
    </xf>
    <xf numFmtId="4" fontId="8" fillId="0" borderId="7" xfId="1" applyNumberFormat="1" applyFont="1" applyFill="1" applyBorder="1" applyAlignment="1">
      <alignment horizontal="center" vertical="top"/>
    </xf>
    <xf numFmtId="4" fontId="8" fillId="0" borderId="11" xfId="1" applyNumberFormat="1" applyFont="1" applyFill="1" applyBorder="1" applyAlignment="1">
      <alignment horizontal="center" vertical="top"/>
    </xf>
    <xf numFmtId="4" fontId="8" fillId="0" borderId="10" xfId="1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11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0</xdr:row>
      <xdr:rowOff>0</xdr:rowOff>
    </xdr:from>
    <xdr:to>
      <xdr:col>154</xdr:col>
      <xdr:colOff>28324</xdr:colOff>
      <xdr:row>77</xdr:row>
      <xdr:rowOff>19050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" y="0"/>
          <a:ext cx="8829422" cy="12487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Work\&#1055;&#1086;&#1083;&#1100;&#1079;&#1086;&#1074;&#1072;&#1090;&#1077;&#1083;&#1080;\&#1075;&#1083;&#1073;&#1091;&#1093;%202017\&#1055;&#1083;&#1072;&#1085;%20&#1060;&#1061;&#1044;%20&#1085;&#1072;%202017&#1075;\&#1057;&#1090;&#1088;&#1091;&#1082;&#1090;&#1091;&#1088;&#1099;%20&#1055;&#1060;&#1061;&#1044;%202017\&#1057;&#1090;&#1088;&#1091;&#1082;&#1090;&#1091;&#1088;&#1072;%20&#1055;&#1060;&#1061;&#1044;%202017%20&#8470;%2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-3"/>
      <sheetName val="Стр 4-5 (2017)"/>
      <sheetName val="Стр 4-5 (2018)"/>
      <sheetName val="Стр 4-5 (2019)"/>
      <sheetName val="Стр.6"/>
      <sheetName val="Стр 7"/>
      <sheetName val="стр 8-10"/>
      <sheetName val="стр.11"/>
      <sheetName val="стр 12"/>
    </sheetNames>
    <sheetDataSet>
      <sheetData sheetId="0"/>
      <sheetData sheetId="1"/>
      <sheetData sheetId="2">
        <row r="55">
          <cell r="C55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view="pageBreakPreview" zoomScaleNormal="100" workbookViewId="0">
      <selection sqref="A1:XFD1048576"/>
    </sheetView>
  </sheetViews>
  <sheetFormatPr defaultColWidth="0.85546875" defaultRowHeight="12.75" x14ac:dyDescent="0.2"/>
  <cols>
    <col min="1" max="16384" width="0.85546875" style="3"/>
  </cols>
  <sheetData/>
  <pageMargins left="0.70866141732283472" right="0.27559055118110237" top="0.41" bottom="0.39370078740157483" header="0.19685039370078741" footer="0.19685039370078741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72"/>
  <sheetViews>
    <sheetView view="pageBreakPreview" zoomScaleNormal="100" workbookViewId="0">
      <selection activeCell="BU26" sqref="BU26:DC26"/>
    </sheetView>
  </sheetViews>
  <sheetFormatPr defaultColWidth="0.85546875" defaultRowHeight="12.75" x14ac:dyDescent="0.2"/>
  <cols>
    <col min="1" max="16384" width="0.85546875" style="3"/>
  </cols>
  <sheetData>
    <row r="1" spans="1:112" ht="16.5" customHeight="1" x14ac:dyDescent="0.2">
      <c r="A1" s="168" t="s">
        <v>101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  <c r="AP1" s="168"/>
      <c r="AQ1" s="168"/>
      <c r="AR1" s="168"/>
      <c r="AS1" s="168"/>
      <c r="AT1" s="168"/>
      <c r="AU1" s="168"/>
      <c r="AV1" s="168"/>
      <c r="AW1" s="168"/>
      <c r="AX1" s="168"/>
      <c r="AY1" s="168"/>
      <c r="AZ1" s="168"/>
      <c r="BA1" s="168"/>
      <c r="BB1" s="168"/>
      <c r="BC1" s="168"/>
      <c r="BD1" s="168"/>
      <c r="BE1" s="168"/>
      <c r="BF1" s="168"/>
      <c r="BG1" s="168"/>
      <c r="BH1" s="168"/>
      <c r="BI1" s="168"/>
      <c r="BJ1" s="168"/>
      <c r="BK1" s="168"/>
      <c r="BL1" s="168"/>
      <c r="BM1" s="168"/>
      <c r="BN1" s="168"/>
      <c r="BO1" s="168"/>
      <c r="BP1" s="168"/>
      <c r="BQ1" s="168"/>
      <c r="BR1" s="168"/>
      <c r="BS1" s="168"/>
      <c r="BT1" s="168"/>
      <c r="BU1" s="168"/>
      <c r="BV1" s="168"/>
      <c r="BW1" s="168"/>
      <c r="BX1" s="168"/>
      <c r="BY1" s="168"/>
      <c r="BZ1" s="168"/>
      <c r="CA1" s="168"/>
      <c r="CB1" s="168"/>
      <c r="CC1" s="168"/>
      <c r="CD1" s="168"/>
      <c r="CE1" s="168"/>
      <c r="CF1" s="168"/>
      <c r="CG1" s="168"/>
      <c r="CH1" s="168"/>
      <c r="CI1" s="168"/>
      <c r="CJ1" s="168"/>
      <c r="CK1" s="168"/>
      <c r="CL1" s="168"/>
      <c r="CM1" s="168"/>
      <c r="CN1" s="168"/>
      <c r="CO1" s="168"/>
      <c r="CP1" s="168"/>
      <c r="CQ1" s="168"/>
      <c r="CR1" s="168"/>
      <c r="CS1" s="168"/>
      <c r="CT1" s="168"/>
      <c r="CU1" s="168"/>
      <c r="CV1" s="168"/>
      <c r="CW1" s="168"/>
      <c r="CX1" s="168"/>
      <c r="CY1" s="168"/>
      <c r="CZ1" s="168"/>
      <c r="DA1" s="168"/>
      <c r="DB1" s="168"/>
      <c r="DC1" s="168"/>
    </row>
    <row r="2" spans="1:112" x14ac:dyDescent="0.2">
      <c r="A2" s="192" t="s">
        <v>93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192"/>
      <c r="AD2" s="192"/>
      <c r="AE2" s="192"/>
      <c r="AF2" s="192"/>
      <c r="AG2" s="192"/>
      <c r="AH2" s="192"/>
      <c r="AI2" s="192"/>
      <c r="AJ2" s="192"/>
      <c r="AK2" s="192"/>
      <c r="AL2" s="192"/>
      <c r="AM2" s="192"/>
      <c r="AN2" s="192"/>
      <c r="AO2" s="192"/>
      <c r="AP2" s="192"/>
      <c r="AQ2" s="192"/>
      <c r="AR2" s="192"/>
      <c r="AS2" s="192"/>
      <c r="AT2" s="192"/>
      <c r="AU2" s="192"/>
      <c r="AV2" s="192"/>
      <c r="AW2" s="192"/>
      <c r="AX2" s="192"/>
      <c r="AY2" s="192"/>
      <c r="AZ2" s="192"/>
      <c r="BA2" s="192"/>
      <c r="BB2" s="192"/>
      <c r="BC2" s="192"/>
      <c r="BD2" s="192"/>
      <c r="BE2" s="192"/>
      <c r="BF2" s="192"/>
      <c r="BG2" s="192"/>
      <c r="BH2" s="192"/>
      <c r="BI2" s="192"/>
      <c r="BJ2" s="192"/>
      <c r="BK2" s="192"/>
      <c r="BL2" s="192"/>
      <c r="BM2" s="192"/>
      <c r="BN2" s="192"/>
      <c r="BO2" s="192"/>
      <c r="BP2" s="192"/>
      <c r="BQ2" s="192"/>
      <c r="BR2" s="192"/>
      <c r="BS2" s="192"/>
      <c r="BT2" s="192"/>
      <c r="BU2" s="192"/>
      <c r="BV2" s="192"/>
      <c r="BW2" s="192"/>
      <c r="BX2" s="192"/>
      <c r="BY2" s="192"/>
      <c r="BZ2" s="192"/>
      <c r="CA2" s="192"/>
      <c r="CB2" s="192"/>
      <c r="CC2" s="192"/>
      <c r="CD2" s="192"/>
      <c r="CE2" s="192"/>
      <c r="CF2" s="192"/>
      <c r="CG2" s="192"/>
      <c r="CH2" s="192"/>
      <c r="CI2" s="192"/>
      <c r="CJ2" s="192"/>
      <c r="CK2" s="192"/>
      <c r="CL2" s="192"/>
      <c r="CM2" s="192"/>
      <c r="CN2" s="192"/>
      <c r="CO2" s="192"/>
      <c r="CP2" s="192"/>
      <c r="CQ2" s="192"/>
      <c r="CR2" s="192"/>
      <c r="CS2" s="192"/>
      <c r="CT2" s="192"/>
      <c r="CU2" s="192"/>
      <c r="CV2" s="192"/>
      <c r="CW2" s="192"/>
      <c r="CX2" s="192"/>
      <c r="CY2" s="192"/>
      <c r="CZ2" s="192"/>
      <c r="DA2" s="192"/>
      <c r="DB2" s="192"/>
      <c r="DC2" s="192"/>
    </row>
    <row r="3" spans="1:112" x14ac:dyDescent="0.2">
      <c r="A3" s="192" t="s">
        <v>222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192"/>
      <c r="AD3" s="192"/>
      <c r="AE3" s="192"/>
      <c r="AF3" s="192"/>
      <c r="AG3" s="192"/>
      <c r="AH3" s="192"/>
      <c r="AI3" s="192"/>
      <c r="AJ3" s="192"/>
      <c r="AK3" s="192"/>
      <c r="AL3" s="192"/>
      <c r="AM3" s="192"/>
      <c r="AN3" s="192"/>
      <c r="AO3" s="192"/>
      <c r="AP3" s="192"/>
      <c r="AQ3" s="192"/>
      <c r="AR3" s="192"/>
      <c r="AS3" s="192"/>
      <c r="AT3" s="192"/>
      <c r="AU3" s="192"/>
      <c r="AV3" s="192"/>
      <c r="AW3" s="192"/>
      <c r="AX3" s="192"/>
      <c r="AY3" s="192"/>
      <c r="AZ3" s="192"/>
      <c r="BA3" s="192"/>
      <c r="BB3" s="192"/>
      <c r="BC3" s="192"/>
      <c r="BD3" s="192"/>
      <c r="BE3" s="192"/>
      <c r="BF3" s="192"/>
      <c r="BG3" s="192"/>
      <c r="BH3" s="192"/>
      <c r="BI3" s="192"/>
      <c r="BJ3" s="192"/>
      <c r="BK3" s="192"/>
      <c r="BL3" s="192"/>
      <c r="BM3" s="192"/>
      <c r="BN3" s="192"/>
      <c r="BO3" s="192"/>
      <c r="BP3" s="192"/>
      <c r="BQ3" s="192"/>
      <c r="BR3" s="192"/>
      <c r="BS3" s="192"/>
      <c r="BT3" s="192"/>
      <c r="BU3" s="192"/>
      <c r="BV3" s="192"/>
      <c r="BW3" s="192"/>
      <c r="BX3" s="192"/>
      <c r="BY3" s="192"/>
      <c r="BZ3" s="192"/>
      <c r="CA3" s="192"/>
      <c r="CB3" s="192"/>
      <c r="CC3" s="192"/>
      <c r="CD3" s="192"/>
      <c r="CE3" s="192"/>
      <c r="CF3" s="192"/>
      <c r="CG3" s="192"/>
      <c r="CH3" s="192"/>
      <c r="CI3" s="192"/>
      <c r="CJ3" s="192"/>
      <c r="CK3" s="192"/>
      <c r="CL3" s="192"/>
      <c r="CM3" s="192"/>
      <c r="CN3" s="192"/>
      <c r="CO3" s="192"/>
      <c r="CP3" s="192"/>
      <c r="CQ3" s="192"/>
      <c r="CR3" s="192"/>
      <c r="CS3" s="192"/>
      <c r="CT3" s="192"/>
      <c r="CU3" s="192"/>
      <c r="CV3" s="192"/>
      <c r="CW3" s="192"/>
      <c r="CX3" s="192"/>
      <c r="CY3" s="192"/>
      <c r="CZ3" s="192"/>
      <c r="DA3" s="192"/>
      <c r="DB3" s="192"/>
      <c r="DC3" s="192"/>
    </row>
    <row r="4" spans="1:112" x14ac:dyDescent="0.2">
      <c r="A4" s="201" t="s">
        <v>46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1"/>
      <c r="X4" s="201"/>
      <c r="Y4" s="201"/>
      <c r="Z4" s="201"/>
      <c r="AA4" s="201"/>
      <c r="AB4" s="201"/>
      <c r="AC4" s="201"/>
      <c r="AD4" s="201"/>
      <c r="AE4" s="201"/>
      <c r="AF4" s="201"/>
      <c r="AG4" s="201"/>
      <c r="AH4" s="201"/>
      <c r="AI4" s="201"/>
      <c r="AJ4" s="201"/>
      <c r="AK4" s="201"/>
      <c r="AL4" s="201"/>
      <c r="AM4" s="201"/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1"/>
      <c r="BF4" s="201"/>
      <c r="BG4" s="201"/>
      <c r="BH4" s="201"/>
      <c r="BI4" s="201"/>
      <c r="BJ4" s="201"/>
      <c r="BK4" s="201"/>
      <c r="BL4" s="201"/>
      <c r="BM4" s="201"/>
      <c r="BN4" s="201"/>
      <c r="BO4" s="201"/>
      <c r="BP4" s="201"/>
      <c r="BQ4" s="201"/>
      <c r="BR4" s="201"/>
      <c r="BS4" s="201"/>
      <c r="BT4" s="201"/>
      <c r="BU4" s="201"/>
      <c r="BV4" s="201"/>
      <c r="BW4" s="201"/>
      <c r="BX4" s="201"/>
      <c r="BY4" s="201"/>
      <c r="BZ4" s="201"/>
      <c r="CA4" s="201"/>
      <c r="CB4" s="201"/>
      <c r="CC4" s="201"/>
      <c r="CD4" s="201"/>
      <c r="CE4" s="201"/>
      <c r="CF4" s="201"/>
      <c r="CG4" s="201"/>
      <c r="CH4" s="201"/>
      <c r="CI4" s="201"/>
      <c r="CJ4" s="201"/>
      <c r="CK4" s="201"/>
      <c r="CL4" s="201"/>
      <c r="CM4" s="201"/>
      <c r="CN4" s="201"/>
      <c r="CO4" s="201"/>
      <c r="CP4" s="201"/>
      <c r="CQ4" s="201"/>
      <c r="CR4" s="201"/>
      <c r="CS4" s="201"/>
      <c r="CT4" s="201"/>
      <c r="CU4" s="201"/>
      <c r="CV4" s="201"/>
      <c r="CW4" s="201"/>
      <c r="CX4" s="201"/>
      <c r="CY4" s="201"/>
      <c r="CZ4" s="201"/>
      <c r="DA4" s="201"/>
      <c r="DB4" s="201"/>
      <c r="DC4" s="201"/>
    </row>
    <row r="5" spans="1:112" ht="3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</row>
    <row r="6" spans="1:112" ht="15" customHeight="1" x14ac:dyDescent="0.2">
      <c r="A6" s="195" t="s">
        <v>0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P6" s="196"/>
      <c r="AQ6" s="196"/>
      <c r="AR6" s="196"/>
      <c r="AS6" s="196"/>
      <c r="AT6" s="196"/>
      <c r="AU6" s="196"/>
      <c r="AV6" s="196"/>
      <c r="AW6" s="196"/>
      <c r="AX6" s="196"/>
      <c r="AY6" s="196"/>
      <c r="AZ6" s="196"/>
      <c r="BA6" s="196"/>
      <c r="BB6" s="196"/>
      <c r="BC6" s="196"/>
      <c r="BD6" s="196"/>
      <c r="BE6" s="196"/>
      <c r="BF6" s="196"/>
      <c r="BG6" s="196"/>
      <c r="BH6" s="196"/>
      <c r="BI6" s="196"/>
      <c r="BJ6" s="196"/>
      <c r="BK6" s="196"/>
      <c r="BL6" s="196"/>
      <c r="BM6" s="196"/>
      <c r="BN6" s="196"/>
      <c r="BO6" s="196"/>
      <c r="BP6" s="196"/>
      <c r="BQ6" s="196"/>
      <c r="BR6" s="196"/>
      <c r="BS6" s="196"/>
      <c r="BT6" s="197"/>
      <c r="BU6" s="195" t="s">
        <v>45</v>
      </c>
      <c r="BV6" s="196"/>
      <c r="BW6" s="196"/>
      <c r="BX6" s="196"/>
      <c r="BY6" s="196"/>
      <c r="BZ6" s="196"/>
      <c r="CA6" s="196"/>
      <c r="CB6" s="196"/>
      <c r="CC6" s="196"/>
      <c r="CD6" s="196"/>
      <c r="CE6" s="196"/>
      <c r="CF6" s="196"/>
      <c r="CG6" s="196"/>
      <c r="CH6" s="196"/>
      <c r="CI6" s="196"/>
      <c r="CJ6" s="196"/>
      <c r="CK6" s="196"/>
      <c r="CL6" s="196"/>
      <c r="CM6" s="196"/>
      <c r="CN6" s="196"/>
      <c r="CO6" s="196"/>
      <c r="CP6" s="196"/>
      <c r="CQ6" s="196"/>
      <c r="CR6" s="196"/>
      <c r="CS6" s="196"/>
      <c r="CT6" s="196"/>
      <c r="CU6" s="196"/>
      <c r="CV6" s="196"/>
      <c r="CW6" s="196"/>
      <c r="CX6" s="196"/>
      <c r="CY6" s="196"/>
      <c r="CZ6" s="196"/>
      <c r="DA6" s="196"/>
      <c r="DB6" s="196"/>
      <c r="DC6" s="197"/>
      <c r="DH6" s="85"/>
    </row>
    <row r="7" spans="1:112" s="5" customFormat="1" ht="15" customHeight="1" x14ac:dyDescent="0.2">
      <c r="A7" s="23"/>
      <c r="B7" s="185" t="s">
        <v>40</v>
      </c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  <c r="V7" s="185"/>
      <c r="W7" s="185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5"/>
      <c r="AY7" s="185"/>
      <c r="AZ7" s="185"/>
      <c r="BA7" s="185"/>
      <c r="BB7" s="185"/>
      <c r="BC7" s="185"/>
      <c r="BD7" s="185"/>
      <c r="BE7" s="185"/>
      <c r="BF7" s="185"/>
      <c r="BG7" s="185"/>
      <c r="BH7" s="185"/>
      <c r="BI7" s="185"/>
      <c r="BJ7" s="185"/>
      <c r="BK7" s="185"/>
      <c r="BL7" s="185"/>
      <c r="BM7" s="185"/>
      <c r="BN7" s="185"/>
      <c r="BO7" s="185"/>
      <c r="BP7" s="185"/>
      <c r="BQ7" s="185"/>
      <c r="BR7" s="185"/>
      <c r="BS7" s="185"/>
      <c r="BT7" s="186"/>
      <c r="BU7" s="198">
        <f>BU9+BU16</f>
        <v>369256429.45999998</v>
      </c>
      <c r="BV7" s="199"/>
      <c r="BW7" s="199"/>
      <c r="BX7" s="199"/>
      <c r="BY7" s="199"/>
      <c r="BZ7" s="199"/>
      <c r="CA7" s="199"/>
      <c r="CB7" s="199"/>
      <c r="CC7" s="199"/>
      <c r="CD7" s="199"/>
      <c r="CE7" s="199"/>
      <c r="CF7" s="199"/>
      <c r="CG7" s="199"/>
      <c r="CH7" s="199"/>
      <c r="CI7" s="199"/>
      <c r="CJ7" s="199"/>
      <c r="CK7" s="199"/>
      <c r="CL7" s="199"/>
      <c r="CM7" s="199"/>
      <c r="CN7" s="199"/>
      <c r="CO7" s="199"/>
      <c r="CP7" s="199"/>
      <c r="CQ7" s="199"/>
      <c r="CR7" s="199"/>
      <c r="CS7" s="199"/>
      <c r="CT7" s="199"/>
      <c r="CU7" s="199"/>
      <c r="CV7" s="199"/>
      <c r="CW7" s="199"/>
      <c r="CX7" s="199"/>
      <c r="CY7" s="199"/>
      <c r="CZ7" s="199"/>
      <c r="DA7" s="199"/>
      <c r="DB7" s="199"/>
      <c r="DC7" s="200"/>
    </row>
    <row r="8" spans="1:112" s="6" customFormat="1" ht="15" customHeight="1" x14ac:dyDescent="0.2">
      <c r="A8" s="24"/>
      <c r="B8" s="193" t="s">
        <v>8</v>
      </c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3"/>
      <c r="AE8" s="193"/>
      <c r="AF8" s="193"/>
      <c r="AG8" s="193"/>
      <c r="AH8" s="193"/>
      <c r="AI8" s="193"/>
      <c r="AJ8" s="193"/>
      <c r="AK8" s="193"/>
      <c r="AL8" s="193"/>
      <c r="AM8" s="193"/>
      <c r="AN8" s="193"/>
      <c r="AO8" s="193"/>
      <c r="AP8" s="193"/>
      <c r="AQ8" s="193"/>
      <c r="AR8" s="193"/>
      <c r="AS8" s="193"/>
      <c r="AT8" s="193"/>
      <c r="AU8" s="193"/>
      <c r="AV8" s="193"/>
      <c r="AW8" s="193"/>
      <c r="AX8" s="193"/>
      <c r="AY8" s="193"/>
      <c r="AZ8" s="193"/>
      <c r="BA8" s="193"/>
      <c r="BB8" s="193"/>
      <c r="BC8" s="193"/>
      <c r="BD8" s="193"/>
      <c r="BE8" s="193"/>
      <c r="BF8" s="193"/>
      <c r="BG8" s="193"/>
      <c r="BH8" s="193"/>
      <c r="BI8" s="193"/>
      <c r="BJ8" s="193"/>
      <c r="BK8" s="193"/>
      <c r="BL8" s="193"/>
      <c r="BM8" s="193"/>
      <c r="BN8" s="193"/>
      <c r="BO8" s="193"/>
      <c r="BP8" s="193"/>
      <c r="BQ8" s="193"/>
      <c r="BR8" s="193"/>
      <c r="BS8" s="193"/>
      <c r="BT8" s="194"/>
      <c r="BU8" s="202"/>
      <c r="BV8" s="203"/>
      <c r="BW8" s="203"/>
      <c r="BX8" s="203"/>
      <c r="BY8" s="203"/>
      <c r="BZ8" s="203"/>
      <c r="CA8" s="203"/>
      <c r="CB8" s="203"/>
      <c r="CC8" s="203"/>
      <c r="CD8" s="203"/>
      <c r="CE8" s="203"/>
      <c r="CF8" s="203"/>
      <c r="CG8" s="203"/>
      <c r="CH8" s="203"/>
      <c r="CI8" s="203"/>
      <c r="CJ8" s="203"/>
      <c r="CK8" s="203"/>
      <c r="CL8" s="203"/>
      <c r="CM8" s="203"/>
      <c r="CN8" s="203"/>
      <c r="CO8" s="203"/>
      <c r="CP8" s="203"/>
      <c r="CQ8" s="203"/>
      <c r="CR8" s="203"/>
      <c r="CS8" s="203"/>
      <c r="CT8" s="203"/>
      <c r="CU8" s="203"/>
      <c r="CV8" s="203"/>
      <c r="CW8" s="203"/>
      <c r="CX8" s="203"/>
      <c r="CY8" s="203"/>
      <c r="CZ8" s="203"/>
      <c r="DA8" s="203"/>
      <c r="DB8" s="203"/>
      <c r="DC8" s="204"/>
    </row>
    <row r="9" spans="1:112" ht="24.75" customHeight="1" x14ac:dyDescent="0.2">
      <c r="A9" s="25"/>
      <c r="B9" s="176" t="s">
        <v>39</v>
      </c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6"/>
      <c r="AJ9" s="176"/>
      <c r="AK9" s="176"/>
      <c r="AL9" s="176"/>
      <c r="AM9" s="176"/>
      <c r="AN9" s="176"/>
      <c r="AO9" s="176"/>
      <c r="AP9" s="176"/>
      <c r="AQ9" s="176"/>
      <c r="AR9" s="176"/>
      <c r="AS9" s="176"/>
      <c r="AT9" s="176"/>
      <c r="AU9" s="176"/>
      <c r="AV9" s="176"/>
      <c r="AW9" s="176"/>
      <c r="AX9" s="176"/>
      <c r="AY9" s="176"/>
      <c r="AZ9" s="176"/>
      <c r="BA9" s="176"/>
      <c r="BB9" s="176"/>
      <c r="BC9" s="176"/>
      <c r="BD9" s="176"/>
      <c r="BE9" s="176"/>
      <c r="BF9" s="176"/>
      <c r="BG9" s="176"/>
      <c r="BH9" s="176"/>
      <c r="BI9" s="176"/>
      <c r="BJ9" s="176"/>
      <c r="BK9" s="176"/>
      <c r="BL9" s="176"/>
      <c r="BM9" s="176"/>
      <c r="BN9" s="176"/>
      <c r="BO9" s="176"/>
      <c r="BP9" s="176"/>
      <c r="BQ9" s="176"/>
      <c r="BR9" s="176"/>
      <c r="BS9" s="176"/>
      <c r="BT9" s="177"/>
      <c r="BU9" s="178">
        <f>BU11+BU12+BU13+BU14</f>
        <v>341314091.27999997</v>
      </c>
      <c r="BV9" s="179"/>
      <c r="BW9" s="179"/>
      <c r="BX9" s="179"/>
      <c r="BY9" s="179"/>
      <c r="BZ9" s="179"/>
      <c r="CA9" s="179"/>
      <c r="CB9" s="179"/>
      <c r="CC9" s="179"/>
      <c r="CD9" s="179"/>
      <c r="CE9" s="179"/>
      <c r="CF9" s="179"/>
      <c r="CG9" s="179"/>
      <c r="CH9" s="179"/>
      <c r="CI9" s="179"/>
      <c r="CJ9" s="179"/>
      <c r="CK9" s="179"/>
      <c r="CL9" s="179"/>
      <c r="CM9" s="179"/>
      <c r="CN9" s="179"/>
      <c r="CO9" s="179"/>
      <c r="CP9" s="179"/>
      <c r="CQ9" s="179"/>
      <c r="CR9" s="179"/>
      <c r="CS9" s="179"/>
      <c r="CT9" s="179"/>
      <c r="CU9" s="179"/>
      <c r="CV9" s="179"/>
      <c r="CW9" s="179"/>
      <c r="CX9" s="179"/>
      <c r="CY9" s="179"/>
      <c r="CZ9" s="179"/>
      <c r="DA9" s="179"/>
      <c r="DB9" s="179"/>
      <c r="DC9" s="180"/>
    </row>
    <row r="10" spans="1:112" ht="15" customHeight="1" x14ac:dyDescent="0.2">
      <c r="A10" s="26"/>
      <c r="B10" s="181" t="s">
        <v>4</v>
      </c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  <c r="Z10" s="181"/>
      <c r="AA10" s="181"/>
      <c r="AB10" s="181"/>
      <c r="AC10" s="181"/>
      <c r="AD10" s="181"/>
      <c r="AE10" s="181"/>
      <c r="AF10" s="181"/>
      <c r="AG10" s="181"/>
      <c r="AH10" s="181"/>
      <c r="AI10" s="181"/>
      <c r="AJ10" s="181"/>
      <c r="AK10" s="181"/>
      <c r="AL10" s="181"/>
      <c r="AM10" s="181"/>
      <c r="AN10" s="181"/>
      <c r="AO10" s="181"/>
      <c r="AP10" s="181"/>
      <c r="AQ10" s="181"/>
      <c r="AR10" s="181"/>
      <c r="AS10" s="181"/>
      <c r="AT10" s="181"/>
      <c r="AU10" s="181"/>
      <c r="AV10" s="181"/>
      <c r="AW10" s="181"/>
      <c r="AX10" s="181"/>
      <c r="AY10" s="181"/>
      <c r="AZ10" s="181"/>
      <c r="BA10" s="181"/>
      <c r="BB10" s="181"/>
      <c r="BC10" s="181"/>
      <c r="BD10" s="181"/>
      <c r="BE10" s="181"/>
      <c r="BF10" s="181"/>
      <c r="BG10" s="181"/>
      <c r="BH10" s="181"/>
      <c r="BI10" s="181"/>
      <c r="BJ10" s="181"/>
      <c r="BK10" s="181"/>
      <c r="BL10" s="181"/>
      <c r="BM10" s="181"/>
      <c r="BN10" s="181"/>
      <c r="BO10" s="181"/>
      <c r="BP10" s="181"/>
      <c r="BQ10" s="181"/>
      <c r="BR10" s="181"/>
      <c r="BS10" s="181"/>
      <c r="BT10" s="182"/>
      <c r="BU10" s="178"/>
      <c r="BV10" s="179"/>
      <c r="BW10" s="179"/>
      <c r="BX10" s="179"/>
      <c r="BY10" s="179"/>
      <c r="BZ10" s="179"/>
      <c r="CA10" s="179"/>
      <c r="CB10" s="179"/>
      <c r="CC10" s="179"/>
      <c r="CD10" s="179"/>
      <c r="CE10" s="179"/>
      <c r="CF10" s="179"/>
      <c r="CG10" s="179"/>
      <c r="CH10" s="179"/>
      <c r="CI10" s="179"/>
      <c r="CJ10" s="179"/>
      <c r="CK10" s="179"/>
      <c r="CL10" s="179"/>
      <c r="CM10" s="179"/>
      <c r="CN10" s="179"/>
      <c r="CO10" s="179"/>
      <c r="CP10" s="179"/>
      <c r="CQ10" s="179"/>
      <c r="CR10" s="179"/>
      <c r="CS10" s="179"/>
      <c r="CT10" s="179"/>
      <c r="CU10" s="179"/>
      <c r="CV10" s="179"/>
      <c r="CW10" s="179"/>
      <c r="CX10" s="179"/>
      <c r="CY10" s="179"/>
      <c r="CZ10" s="179"/>
      <c r="DA10" s="179"/>
      <c r="DB10" s="179"/>
      <c r="DC10" s="180"/>
    </row>
    <row r="11" spans="1:112" ht="45" customHeight="1" x14ac:dyDescent="0.2">
      <c r="A11" s="25"/>
      <c r="B11" s="176" t="s">
        <v>41</v>
      </c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176"/>
      <c r="W11" s="176"/>
      <c r="X11" s="176"/>
      <c r="Y11" s="176"/>
      <c r="Z11" s="176"/>
      <c r="AA11" s="176"/>
      <c r="AB11" s="176"/>
      <c r="AC11" s="176"/>
      <c r="AD11" s="176"/>
      <c r="AE11" s="176"/>
      <c r="AF11" s="176"/>
      <c r="AG11" s="176"/>
      <c r="AH11" s="176"/>
      <c r="AI11" s="176"/>
      <c r="AJ11" s="176"/>
      <c r="AK11" s="176"/>
      <c r="AL11" s="176"/>
      <c r="AM11" s="176"/>
      <c r="AN11" s="176"/>
      <c r="AO11" s="176"/>
      <c r="AP11" s="176"/>
      <c r="AQ11" s="176"/>
      <c r="AR11" s="176"/>
      <c r="AS11" s="176"/>
      <c r="AT11" s="176"/>
      <c r="AU11" s="176"/>
      <c r="AV11" s="176"/>
      <c r="AW11" s="176"/>
      <c r="AX11" s="176"/>
      <c r="AY11" s="176"/>
      <c r="AZ11" s="176"/>
      <c r="BA11" s="176"/>
      <c r="BB11" s="176"/>
      <c r="BC11" s="176"/>
      <c r="BD11" s="176"/>
      <c r="BE11" s="176"/>
      <c r="BF11" s="176"/>
      <c r="BG11" s="176"/>
      <c r="BH11" s="176"/>
      <c r="BI11" s="176"/>
      <c r="BJ11" s="176"/>
      <c r="BK11" s="176"/>
      <c r="BL11" s="176"/>
      <c r="BM11" s="176"/>
      <c r="BN11" s="176"/>
      <c r="BO11" s="176"/>
      <c r="BP11" s="176"/>
      <c r="BQ11" s="176"/>
      <c r="BR11" s="176"/>
      <c r="BS11" s="176"/>
      <c r="BT11" s="177"/>
      <c r="BU11" s="169">
        <v>341314091.27999997</v>
      </c>
      <c r="BV11" s="170"/>
      <c r="BW11" s="170"/>
      <c r="BX11" s="170"/>
      <c r="BY11" s="170"/>
      <c r="BZ11" s="170"/>
      <c r="CA11" s="170"/>
      <c r="CB11" s="170"/>
      <c r="CC11" s="170"/>
      <c r="CD11" s="170"/>
      <c r="CE11" s="170"/>
      <c r="CF11" s="170"/>
      <c r="CG11" s="170"/>
      <c r="CH11" s="170"/>
      <c r="CI11" s="170"/>
      <c r="CJ11" s="170"/>
      <c r="CK11" s="170"/>
      <c r="CL11" s="170"/>
      <c r="CM11" s="170"/>
      <c r="CN11" s="170"/>
      <c r="CO11" s="170"/>
      <c r="CP11" s="170"/>
      <c r="CQ11" s="170"/>
      <c r="CR11" s="170"/>
      <c r="CS11" s="170"/>
      <c r="CT11" s="170"/>
      <c r="CU11" s="170"/>
      <c r="CV11" s="170"/>
      <c r="CW11" s="170"/>
      <c r="CX11" s="170"/>
      <c r="CY11" s="170"/>
      <c r="CZ11" s="170"/>
      <c r="DA11" s="170"/>
      <c r="DB11" s="170"/>
      <c r="DC11" s="171"/>
    </row>
    <row r="12" spans="1:112" ht="44.25" customHeight="1" x14ac:dyDescent="0.2">
      <c r="A12" s="25"/>
      <c r="B12" s="176" t="s">
        <v>42</v>
      </c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  <c r="Z12" s="176"/>
      <c r="AA12" s="176"/>
      <c r="AB12" s="176"/>
      <c r="AC12" s="176"/>
      <c r="AD12" s="176"/>
      <c r="AE12" s="176"/>
      <c r="AF12" s="176"/>
      <c r="AG12" s="176"/>
      <c r="AH12" s="176"/>
      <c r="AI12" s="176"/>
      <c r="AJ12" s="176"/>
      <c r="AK12" s="176"/>
      <c r="AL12" s="176"/>
      <c r="AM12" s="176"/>
      <c r="AN12" s="176"/>
      <c r="AO12" s="176"/>
      <c r="AP12" s="176"/>
      <c r="AQ12" s="176"/>
      <c r="AR12" s="176"/>
      <c r="AS12" s="176"/>
      <c r="AT12" s="176"/>
      <c r="AU12" s="176"/>
      <c r="AV12" s="176"/>
      <c r="AW12" s="176"/>
      <c r="AX12" s="176"/>
      <c r="AY12" s="176"/>
      <c r="AZ12" s="176"/>
      <c r="BA12" s="176"/>
      <c r="BB12" s="176"/>
      <c r="BC12" s="176"/>
      <c r="BD12" s="176"/>
      <c r="BE12" s="176"/>
      <c r="BF12" s="176"/>
      <c r="BG12" s="176"/>
      <c r="BH12" s="176"/>
      <c r="BI12" s="176"/>
      <c r="BJ12" s="176"/>
      <c r="BK12" s="176"/>
      <c r="BL12" s="176"/>
      <c r="BM12" s="176"/>
      <c r="BN12" s="176"/>
      <c r="BO12" s="176"/>
      <c r="BP12" s="176"/>
      <c r="BQ12" s="176"/>
      <c r="BR12" s="176"/>
      <c r="BS12" s="176"/>
      <c r="BT12" s="177"/>
      <c r="BU12" s="169">
        <v>0</v>
      </c>
      <c r="BV12" s="170"/>
      <c r="BW12" s="170"/>
      <c r="BX12" s="170"/>
      <c r="BY12" s="170"/>
      <c r="BZ12" s="170"/>
      <c r="CA12" s="170"/>
      <c r="CB12" s="170"/>
      <c r="CC12" s="170"/>
      <c r="CD12" s="170"/>
      <c r="CE12" s="170"/>
      <c r="CF12" s="170"/>
      <c r="CG12" s="170"/>
      <c r="CH12" s="170"/>
      <c r="CI12" s="170"/>
      <c r="CJ12" s="170"/>
      <c r="CK12" s="170"/>
      <c r="CL12" s="170"/>
      <c r="CM12" s="170"/>
      <c r="CN12" s="170"/>
      <c r="CO12" s="170"/>
      <c r="CP12" s="170"/>
      <c r="CQ12" s="170"/>
      <c r="CR12" s="170"/>
      <c r="CS12" s="170"/>
      <c r="CT12" s="170"/>
      <c r="CU12" s="170"/>
      <c r="CV12" s="170"/>
      <c r="CW12" s="170"/>
      <c r="CX12" s="170"/>
      <c r="CY12" s="170"/>
      <c r="CZ12" s="170"/>
      <c r="DA12" s="170"/>
      <c r="DB12" s="170"/>
      <c r="DC12" s="171"/>
    </row>
    <row r="13" spans="1:112" ht="41.25" customHeight="1" x14ac:dyDescent="0.2">
      <c r="A13" s="25"/>
      <c r="B13" s="176" t="s">
        <v>43</v>
      </c>
      <c r="C13" s="176"/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176"/>
      <c r="AA13" s="176"/>
      <c r="AB13" s="176"/>
      <c r="AC13" s="176"/>
      <c r="AD13" s="176"/>
      <c r="AE13" s="176"/>
      <c r="AF13" s="176"/>
      <c r="AG13" s="176"/>
      <c r="AH13" s="176"/>
      <c r="AI13" s="176"/>
      <c r="AJ13" s="176"/>
      <c r="AK13" s="176"/>
      <c r="AL13" s="176"/>
      <c r="AM13" s="176"/>
      <c r="AN13" s="176"/>
      <c r="AO13" s="176"/>
      <c r="AP13" s="176"/>
      <c r="AQ13" s="176"/>
      <c r="AR13" s="176"/>
      <c r="AS13" s="176"/>
      <c r="AT13" s="176"/>
      <c r="AU13" s="176"/>
      <c r="AV13" s="176"/>
      <c r="AW13" s="176"/>
      <c r="AX13" s="176"/>
      <c r="AY13" s="176"/>
      <c r="AZ13" s="176"/>
      <c r="BA13" s="176"/>
      <c r="BB13" s="176"/>
      <c r="BC13" s="176"/>
      <c r="BD13" s="176"/>
      <c r="BE13" s="176"/>
      <c r="BF13" s="176"/>
      <c r="BG13" s="176"/>
      <c r="BH13" s="176"/>
      <c r="BI13" s="176"/>
      <c r="BJ13" s="176"/>
      <c r="BK13" s="176"/>
      <c r="BL13" s="176"/>
      <c r="BM13" s="176"/>
      <c r="BN13" s="176"/>
      <c r="BO13" s="176"/>
      <c r="BP13" s="176"/>
      <c r="BQ13" s="176"/>
      <c r="BR13" s="176"/>
      <c r="BS13" s="176"/>
      <c r="BT13" s="177"/>
      <c r="BU13" s="169">
        <v>0</v>
      </c>
      <c r="BV13" s="170"/>
      <c r="BW13" s="170"/>
      <c r="BX13" s="170"/>
      <c r="BY13" s="170"/>
      <c r="BZ13" s="170"/>
      <c r="CA13" s="170"/>
      <c r="CB13" s="170"/>
      <c r="CC13" s="170"/>
      <c r="CD13" s="170"/>
      <c r="CE13" s="170"/>
      <c r="CF13" s="170"/>
      <c r="CG13" s="170"/>
      <c r="CH13" s="170"/>
      <c r="CI13" s="170"/>
      <c r="CJ13" s="170"/>
      <c r="CK13" s="170"/>
      <c r="CL13" s="170"/>
      <c r="CM13" s="170"/>
      <c r="CN13" s="170"/>
      <c r="CO13" s="170"/>
      <c r="CP13" s="170"/>
      <c r="CQ13" s="170"/>
      <c r="CR13" s="170"/>
      <c r="CS13" s="170"/>
      <c r="CT13" s="170"/>
      <c r="CU13" s="170"/>
      <c r="CV13" s="170"/>
      <c r="CW13" s="170"/>
      <c r="CX13" s="170"/>
      <c r="CY13" s="170"/>
      <c r="CZ13" s="170"/>
      <c r="DA13" s="170"/>
      <c r="DB13" s="170"/>
      <c r="DC13" s="171"/>
    </row>
    <row r="14" spans="1:112" ht="29.25" customHeight="1" x14ac:dyDescent="0.2">
      <c r="A14" s="25"/>
      <c r="B14" s="176" t="s">
        <v>33</v>
      </c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176"/>
      <c r="AL14" s="176"/>
      <c r="AM14" s="176"/>
      <c r="AN14" s="176"/>
      <c r="AO14" s="176"/>
      <c r="AP14" s="176"/>
      <c r="AQ14" s="176"/>
      <c r="AR14" s="176"/>
      <c r="AS14" s="176"/>
      <c r="AT14" s="176"/>
      <c r="AU14" s="176"/>
      <c r="AV14" s="176"/>
      <c r="AW14" s="176"/>
      <c r="AX14" s="176"/>
      <c r="AY14" s="176"/>
      <c r="AZ14" s="176"/>
      <c r="BA14" s="176"/>
      <c r="BB14" s="176"/>
      <c r="BC14" s="176"/>
      <c r="BD14" s="176"/>
      <c r="BE14" s="176"/>
      <c r="BF14" s="176"/>
      <c r="BG14" s="176"/>
      <c r="BH14" s="176"/>
      <c r="BI14" s="176"/>
      <c r="BJ14" s="176"/>
      <c r="BK14" s="176"/>
      <c r="BL14" s="176"/>
      <c r="BM14" s="176"/>
      <c r="BN14" s="176"/>
      <c r="BO14" s="176"/>
      <c r="BP14" s="176"/>
      <c r="BQ14" s="176"/>
      <c r="BR14" s="176"/>
      <c r="BS14" s="176"/>
      <c r="BT14" s="177"/>
      <c r="BU14" s="169">
        <v>0</v>
      </c>
      <c r="BV14" s="170"/>
      <c r="BW14" s="170"/>
      <c r="BX14" s="170"/>
      <c r="BY14" s="170"/>
      <c r="BZ14" s="170"/>
      <c r="CA14" s="170"/>
      <c r="CB14" s="170"/>
      <c r="CC14" s="170"/>
      <c r="CD14" s="170"/>
      <c r="CE14" s="170"/>
      <c r="CF14" s="170"/>
      <c r="CG14" s="170"/>
      <c r="CH14" s="170"/>
      <c r="CI14" s="170"/>
      <c r="CJ14" s="170"/>
      <c r="CK14" s="170"/>
      <c r="CL14" s="170"/>
      <c r="CM14" s="170"/>
      <c r="CN14" s="170"/>
      <c r="CO14" s="170"/>
      <c r="CP14" s="170"/>
      <c r="CQ14" s="170"/>
      <c r="CR14" s="170"/>
      <c r="CS14" s="170"/>
      <c r="CT14" s="170"/>
      <c r="CU14" s="170"/>
      <c r="CV14" s="170"/>
      <c r="CW14" s="170"/>
      <c r="CX14" s="170"/>
      <c r="CY14" s="170"/>
      <c r="CZ14" s="170"/>
      <c r="DA14" s="170"/>
      <c r="DB14" s="170"/>
      <c r="DC14" s="171"/>
    </row>
    <row r="15" spans="1:112" ht="22.5" customHeight="1" x14ac:dyDescent="0.2">
      <c r="A15" s="25"/>
      <c r="B15" s="176" t="s">
        <v>34</v>
      </c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  <c r="V15" s="176"/>
      <c r="W15" s="176"/>
      <c r="X15" s="176"/>
      <c r="Y15" s="176"/>
      <c r="Z15" s="176"/>
      <c r="AA15" s="176"/>
      <c r="AB15" s="176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76"/>
      <c r="AP15" s="176"/>
      <c r="AQ15" s="176"/>
      <c r="AR15" s="176"/>
      <c r="AS15" s="176"/>
      <c r="AT15" s="176"/>
      <c r="AU15" s="176"/>
      <c r="AV15" s="176"/>
      <c r="AW15" s="176"/>
      <c r="AX15" s="176"/>
      <c r="AY15" s="176"/>
      <c r="AZ15" s="176"/>
      <c r="BA15" s="176"/>
      <c r="BB15" s="176"/>
      <c r="BC15" s="176"/>
      <c r="BD15" s="176"/>
      <c r="BE15" s="176"/>
      <c r="BF15" s="176"/>
      <c r="BG15" s="176"/>
      <c r="BH15" s="176"/>
      <c r="BI15" s="176"/>
      <c r="BJ15" s="176"/>
      <c r="BK15" s="176"/>
      <c r="BL15" s="176"/>
      <c r="BM15" s="176"/>
      <c r="BN15" s="176"/>
      <c r="BO15" s="176"/>
      <c r="BP15" s="176"/>
      <c r="BQ15" s="176"/>
      <c r="BR15" s="176"/>
      <c r="BS15" s="176"/>
      <c r="BT15" s="177"/>
      <c r="BU15" s="169">
        <v>251212020.13999999</v>
      </c>
      <c r="BV15" s="170"/>
      <c r="BW15" s="170"/>
      <c r="BX15" s="170"/>
      <c r="BY15" s="170"/>
      <c r="BZ15" s="170"/>
      <c r="CA15" s="170"/>
      <c r="CB15" s="170"/>
      <c r="CC15" s="170"/>
      <c r="CD15" s="170"/>
      <c r="CE15" s="170"/>
      <c r="CF15" s="170"/>
      <c r="CG15" s="170"/>
      <c r="CH15" s="170"/>
      <c r="CI15" s="170"/>
      <c r="CJ15" s="170"/>
      <c r="CK15" s="170"/>
      <c r="CL15" s="170"/>
      <c r="CM15" s="170"/>
      <c r="CN15" s="170"/>
      <c r="CO15" s="170"/>
      <c r="CP15" s="170"/>
      <c r="CQ15" s="170"/>
      <c r="CR15" s="170"/>
      <c r="CS15" s="170"/>
      <c r="CT15" s="170"/>
      <c r="CU15" s="170"/>
      <c r="CV15" s="170"/>
      <c r="CW15" s="170"/>
      <c r="CX15" s="170"/>
      <c r="CY15" s="170"/>
      <c r="CZ15" s="170"/>
      <c r="DA15" s="170"/>
      <c r="DB15" s="170"/>
      <c r="DC15" s="171"/>
    </row>
    <row r="16" spans="1:112" ht="24.75" customHeight="1" x14ac:dyDescent="0.2">
      <c r="A16" s="25"/>
      <c r="B16" s="176" t="s">
        <v>38</v>
      </c>
      <c r="C16" s="176"/>
      <c r="D16" s="176"/>
      <c r="E16" s="176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176"/>
      <c r="AD16" s="176"/>
      <c r="AE16" s="176"/>
      <c r="AF16" s="176"/>
      <c r="AG16" s="176"/>
      <c r="AH16" s="176"/>
      <c r="AI16" s="176"/>
      <c r="AJ16" s="176"/>
      <c r="AK16" s="176"/>
      <c r="AL16" s="176"/>
      <c r="AM16" s="176"/>
      <c r="AN16" s="176"/>
      <c r="AO16" s="176"/>
      <c r="AP16" s="176"/>
      <c r="AQ16" s="176"/>
      <c r="AR16" s="176"/>
      <c r="AS16" s="176"/>
      <c r="AT16" s="176"/>
      <c r="AU16" s="176"/>
      <c r="AV16" s="176"/>
      <c r="AW16" s="176"/>
      <c r="AX16" s="176"/>
      <c r="AY16" s="176"/>
      <c r="AZ16" s="176"/>
      <c r="BA16" s="176"/>
      <c r="BB16" s="176"/>
      <c r="BC16" s="176"/>
      <c r="BD16" s="176"/>
      <c r="BE16" s="176"/>
      <c r="BF16" s="176"/>
      <c r="BG16" s="176"/>
      <c r="BH16" s="176"/>
      <c r="BI16" s="176"/>
      <c r="BJ16" s="176"/>
      <c r="BK16" s="176"/>
      <c r="BL16" s="176"/>
      <c r="BM16" s="176"/>
      <c r="BN16" s="176"/>
      <c r="BO16" s="176"/>
      <c r="BP16" s="176"/>
      <c r="BQ16" s="176"/>
      <c r="BR16" s="176"/>
      <c r="BS16" s="176"/>
      <c r="BT16" s="177"/>
      <c r="BU16" s="169">
        <f>SUM(BU18:DC21)</f>
        <v>27942338.18</v>
      </c>
      <c r="BV16" s="170"/>
      <c r="BW16" s="170"/>
      <c r="BX16" s="170"/>
      <c r="BY16" s="170"/>
      <c r="BZ16" s="170"/>
      <c r="CA16" s="170"/>
      <c r="CB16" s="170"/>
      <c r="CC16" s="170"/>
      <c r="CD16" s="170"/>
      <c r="CE16" s="170"/>
      <c r="CF16" s="170"/>
      <c r="CG16" s="170"/>
      <c r="CH16" s="170"/>
      <c r="CI16" s="170"/>
      <c r="CJ16" s="170"/>
      <c r="CK16" s="170"/>
      <c r="CL16" s="170"/>
      <c r="CM16" s="170"/>
      <c r="CN16" s="170"/>
      <c r="CO16" s="170"/>
      <c r="CP16" s="170"/>
      <c r="CQ16" s="170"/>
      <c r="CR16" s="170"/>
      <c r="CS16" s="170"/>
      <c r="CT16" s="170"/>
      <c r="CU16" s="170"/>
      <c r="CV16" s="170"/>
      <c r="CW16" s="170"/>
      <c r="CX16" s="170"/>
      <c r="CY16" s="170"/>
      <c r="CZ16" s="170"/>
      <c r="DA16" s="170"/>
      <c r="DB16" s="170"/>
      <c r="DC16" s="171"/>
    </row>
    <row r="17" spans="1:107" ht="15" customHeight="1" x14ac:dyDescent="0.2">
      <c r="A17" s="27"/>
      <c r="B17" s="181" t="s">
        <v>4</v>
      </c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81"/>
      <c r="P17" s="181"/>
      <c r="Q17" s="181"/>
      <c r="R17" s="181"/>
      <c r="S17" s="181"/>
      <c r="T17" s="181"/>
      <c r="U17" s="181"/>
      <c r="V17" s="181"/>
      <c r="W17" s="181"/>
      <c r="X17" s="181"/>
      <c r="Y17" s="181"/>
      <c r="Z17" s="181"/>
      <c r="AA17" s="181"/>
      <c r="AB17" s="181"/>
      <c r="AC17" s="181"/>
      <c r="AD17" s="181"/>
      <c r="AE17" s="181"/>
      <c r="AF17" s="181"/>
      <c r="AG17" s="181"/>
      <c r="AH17" s="181"/>
      <c r="AI17" s="181"/>
      <c r="AJ17" s="181"/>
      <c r="AK17" s="181"/>
      <c r="AL17" s="181"/>
      <c r="AM17" s="181"/>
      <c r="AN17" s="181"/>
      <c r="AO17" s="181"/>
      <c r="AP17" s="181"/>
      <c r="AQ17" s="181"/>
      <c r="AR17" s="181"/>
      <c r="AS17" s="181"/>
      <c r="AT17" s="181"/>
      <c r="AU17" s="181"/>
      <c r="AV17" s="181"/>
      <c r="AW17" s="181"/>
      <c r="AX17" s="181"/>
      <c r="AY17" s="181"/>
      <c r="AZ17" s="181"/>
      <c r="BA17" s="181"/>
      <c r="BB17" s="181"/>
      <c r="BC17" s="181"/>
      <c r="BD17" s="181"/>
      <c r="BE17" s="181"/>
      <c r="BF17" s="181"/>
      <c r="BG17" s="181"/>
      <c r="BH17" s="181"/>
      <c r="BI17" s="181"/>
      <c r="BJ17" s="181"/>
      <c r="BK17" s="181"/>
      <c r="BL17" s="181"/>
      <c r="BM17" s="181"/>
      <c r="BN17" s="181"/>
      <c r="BO17" s="181"/>
      <c r="BP17" s="181"/>
      <c r="BQ17" s="181"/>
      <c r="BR17" s="181"/>
      <c r="BS17" s="181"/>
      <c r="BT17" s="182"/>
      <c r="BU17" s="169"/>
      <c r="BV17" s="170"/>
      <c r="BW17" s="170"/>
      <c r="BX17" s="170"/>
      <c r="BY17" s="170"/>
      <c r="BZ17" s="170"/>
      <c r="CA17" s="170"/>
      <c r="CB17" s="170"/>
      <c r="CC17" s="170"/>
      <c r="CD17" s="170"/>
      <c r="CE17" s="170"/>
      <c r="CF17" s="170"/>
      <c r="CG17" s="170"/>
      <c r="CH17" s="170"/>
      <c r="CI17" s="170"/>
      <c r="CJ17" s="170"/>
      <c r="CK17" s="170"/>
      <c r="CL17" s="170"/>
      <c r="CM17" s="170"/>
      <c r="CN17" s="170"/>
      <c r="CO17" s="170"/>
      <c r="CP17" s="170"/>
      <c r="CQ17" s="170"/>
      <c r="CR17" s="170"/>
      <c r="CS17" s="170"/>
      <c r="CT17" s="170"/>
      <c r="CU17" s="170"/>
      <c r="CV17" s="170"/>
      <c r="CW17" s="170"/>
      <c r="CX17" s="170"/>
      <c r="CY17" s="170"/>
      <c r="CZ17" s="170"/>
      <c r="DA17" s="170"/>
      <c r="DB17" s="170"/>
      <c r="DC17" s="171"/>
    </row>
    <row r="18" spans="1:107" ht="15" customHeight="1" x14ac:dyDescent="0.2">
      <c r="A18" s="25"/>
      <c r="B18" s="176" t="s">
        <v>37</v>
      </c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176"/>
      <c r="W18" s="176"/>
      <c r="X18" s="176"/>
      <c r="Y18" s="176"/>
      <c r="Z18" s="176"/>
      <c r="AA18" s="176"/>
      <c r="AB18" s="176"/>
      <c r="AC18" s="176"/>
      <c r="AD18" s="176"/>
      <c r="AE18" s="176"/>
      <c r="AF18" s="176"/>
      <c r="AG18" s="176"/>
      <c r="AH18" s="176"/>
      <c r="AI18" s="176"/>
      <c r="AJ18" s="176"/>
      <c r="AK18" s="176"/>
      <c r="AL18" s="176"/>
      <c r="AM18" s="176"/>
      <c r="AN18" s="176"/>
      <c r="AO18" s="176"/>
      <c r="AP18" s="176"/>
      <c r="AQ18" s="176"/>
      <c r="AR18" s="176"/>
      <c r="AS18" s="176"/>
      <c r="AT18" s="176"/>
      <c r="AU18" s="176"/>
      <c r="AV18" s="176"/>
      <c r="AW18" s="176"/>
      <c r="AX18" s="176"/>
      <c r="AY18" s="176"/>
      <c r="AZ18" s="176"/>
      <c r="BA18" s="176"/>
      <c r="BB18" s="176"/>
      <c r="BC18" s="176"/>
      <c r="BD18" s="176"/>
      <c r="BE18" s="176"/>
      <c r="BF18" s="176"/>
      <c r="BG18" s="176"/>
      <c r="BH18" s="176"/>
      <c r="BI18" s="176"/>
      <c r="BJ18" s="176"/>
      <c r="BK18" s="176"/>
      <c r="BL18" s="176"/>
      <c r="BM18" s="176"/>
      <c r="BN18" s="176"/>
      <c r="BO18" s="176"/>
      <c r="BP18" s="176"/>
      <c r="BQ18" s="176"/>
      <c r="BR18" s="176"/>
      <c r="BS18" s="176"/>
      <c r="BT18" s="177"/>
      <c r="BU18" s="169">
        <v>6260542.9500000002</v>
      </c>
      <c r="BV18" s="170"/>
      <c r="BW18" s="170"/>
      <c r="BX18" s="170"/>
      <c r="BY18" s="170"/>
      <c r="BZ18" s="170"/>
      <c r="CA18" s="170"/>
      <c r="CB18" s="170"/>
      <c r="CC18" s="170"/>
      <c r="CD18" s="170"/>
      <c r="CE18" s="170"/>
      <c r="CF18" s="170"/>
      <c r="CG18" s="170"/>
      <c r="CH18" s="170"/>
      <c r="CI18" s="170"/>
      <c r="CJ18" s="170"/>
      <c r="CK18" s="170"/>
      <c r="CL18" s="170"/>
      <c r="CM18" s="170"/>
      <c r="CN18" s="170"/>
      <c r="CO18" s="170"/>
      <c r="CP18" s="170"/>
      <c r="CQ18" s="170"/>
      <c r="CR18" s="170"/>
      <c r="CS18" s="170"/>
      <c r="CT18" s="170"/>
      <c r="CU18" s="170"/>
      <c r="CV18" s="170"/>
      <c r="CW18" s="170"/>
      <c r="CX18" s="170"/>
      <c r="CY18" s="170"/>
      <c r="CZ18" s="170"/>
      <c r="DA18" s="170"/>
      <c r="DB18" s="170"/>
      <c r="DC18" s="171"/>
    </row>
    <row r="19" spans="1:107" ht="39" customHeight="1" x14ac:dyDescent="0.2">
      <c r="A19" s="25"/>
      <c r="B19" s="176" t="s">
        <v>147</v>
      </c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6"/>
      <c r="AG19" s="176"/>
      <c r="AH19" s="176"/>
      <c r="AI19" s="176"/>
      <c r="AJ19" s="176"/>
      <c r="AK19" s="176"/>
      <c r="AL19" s="176"/>
      <c r="AM19" s="176"/>
      <c r="AN19" s="176"/>
      <c r="AO19" s="176"/>
      <c r="AP19" s="176"/>
      <c r="AQ19" s="176"/>
      <c r="AR19" s="176"/>
      <c r="AS19" s="176"/>
      <c r="AT19" s="176"/>
      <c r="AU19" s="176"/>
      <c r="AV19" s="176"/>
      <c r="AW19" s="176"/>
      <c r="AX19" s="176"/>
      <c r="AY19" s="176"/>
      <c r="AZ19" s="176"/>
      <c r="BA19" s="176"/>
      <c r="BB19" s="176"/>
      <c r="BC19" s="176"/>
      <c r="BD19" s="176"/>
      <c r="BE19" s="176"/>
      <c r="BF19" s="176"/>
      <c r="BG19" s="176"/>
      <c r="BH19" s="176"/>
      <c r="BI19" s="176"/>
      <c r="BJ19" s="176"/>
      <c r="BK19" s="176"/>
      <c r="BL19" s="176"/>
      <c r="BM19" s="176"/>
      <c r="BN19" s="176"/>
      <c r="BO19" s="176"/>
      <c r="BP19" s="176"/>
      <c r="BQ19" s="176"/>
      <c r="BR19" s="176"/>
      <c r="BS19" s="176"/>
      <c r="BT19" s="177"/>
      <c r="BU19" s="169">
        <v>15994903.98</v>
      </c>
      <c r="BV19" s="170"/>
      <c r="BW19" s="170"/>
      <c r="BX19" s="170"/>
      <c r="BY19" s="170"/>
      <c r="BZ19" s="170"/>
      <c r="CA19" s="170"/>
      <c r="CB19" s="170"/>
      <c r="CC19" s="170"/>
      <c r="CD19" s="170"/>
      <c r="CE19" s="170"/>
      <c r="CF19" s="170"/>
      <c r="CG19" s="170"/>
      <c r="CH19" s="170"/>
      <c r="CI19" s="170"/>
      <c r="CJ19" s="170"/>
      <c r="CK19" s="170"/>
      <c r="CL19" s="170"/>
      <c r="CM19" s="170"/>
      <c r="CN19" s="170"/>
      <c r="CO19" s="170"/>
      <c r="CP19" s="170"/>
      <c r="CQ19" s="170"/>
      <c r="CR19" s="170"/>
      <c r="CS19" s="170"/>
      <c r="CT19" s="170"/>
      <c r="CU19" s="170"/>
      <c r="CV19" s="170"/>
      <c r="CW19" s="170"/>
      <c r="CX19" s="170"/>
      <c r="CY19" s="170"/>
      <c r="CZ19" s="170"/>
      <c r="DA19" s="170"/>
      <c r="DB19" s="170"/>
      <c r="DC19" s="171"/>
    </row>
    <row r="20" spans="1:107" ht="39" customHeight="1" x14ac:dyDescent="0.2">
      <c r="A20" s="25"/>
      <c r="B20" s="176" t="s">
        <v>44</v>
      </c>
      <c r="C20" s="176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  <c r="W20" s="176"/>
      <c r="X20" s="176"/>
      <c r="Y20" s="176"/>
      <c r="Z20" s="176"/>
      <c r="AA20" s="176"/>
      <c r="AB20" s="176"/>
      <c r="AC20" s="176"/>
      <c r="AD20" s="176"/>
      <c r="AE20" s="176"/>
      <c r="AF20" s="176"/>
      <c r="AG20" s="176"/>
      <c r="AH20" s="176"/>
      <c r="AI20" s="176"/>
      <c r="AJ20" s="176"/>
      <c r="AK20" s="176"/>
      <c r="AL20" s="176"/>
      <c r="AM20" s="176"/>
      <c r="AN20" s="176"/>
      <c r="AO20" s="176"/>
      <c r="AP20" s="176"/>
      <c r="AQ20" s="176"/>
      <c r="AR20" s="176"/>
      <c r="AS20" s="176"/>
      <c r="AT20" s="176"/>
      <c r="AU20" s="176"/>
      <c r="AV20" s="176"/>
      <c r="AW20" s="176"/>
      <c r="AX20" s="176"/>
      <c r="AY20" s="176"/>
      <c r="AZ20" s="176"/>
      <c r="BA20" s="176"/>
      <c r="BB20" s="176"/>
      <c r="BC20" s="176"/>
      <c r="BD20" s="176"/>
      <c r="BE20" s="176"/>
      <c r="BF20" s="176"/>
      <c r="BG20" s="176"/>
      <c r="BH20" s="176"/>
      <c r="BI20" s="176"/>
      <c r="BJ20" s="176"/>
      <c r="BK20" s="176"/>
      <c r="BL20" s="176"/>
      <c r="BM20" s="176"/>
      <c r="BN20" s="176"/>
      <c r="BO20" s="176"/>
      <c r="BP20" s="176"/>
      <c r="BQ20" s="176"/>
      <c r="BR20" s="176"/>
      <c r="BS20" s="176"/>
      <c r="BT20" s="177"/>
      <c r="BU20" s="169">
        <v>5686891.25</v>
      </c>
      <c r="BV20" s="170"/>
      <c r="BW20" s="170"/>
      <c r="BX20" s="170"/>
      <c r="BY20" s="170"/>
      <c r="BZ20" s="170"/>
      <c r="CA20" s="170"/>
      <c r="CB20" s="170"/>
      <c r="CC20" s="170"/>
      <c r="CD20" s="170"/>
      <c r="CE20" s="170"/>
      <c r="CF20" s="170"/>
      <c r="CG20" s="170"/>
      <c r="CH20" s="170"/>
      <c r="CI20" s="170"/>
      <c r="CJ20" s="170"/>
      <c r="CK20" s="170"/>
      <c r="CL20" s="170"/>
      <c r="CM20" s="170"/>
      <c r="CN20" s="170"/>
      <c r="CO20" s="170"/>
      <c r="CP20" s="170"/>
      <c r="CQ20" s="170"/>
      <c r="CR20" s="170"/>
      <c r="CS20" s="170"/>
      <c r="CT20" s="170"/>
      <c r="CU20" s="170"/>
      <c r="CV20" s="170"/>
      <c r="CW20" s="170"/>
      <c r="CX20" s="170"/>
      <c r="CY20" s="170"/>
      <c r="CZ20" s="170"/>
      <c r="DA20" s="170"/>
      <c r="DB20" s="170"/>
      <c r="DC20" s="171"/>
    </row>
    <row r="21" spans="1:107" ht="26.25" customHeight="1" x14ac:dyDescent="0.2">
      <c r="A21" s="25"/>
      <c r="B21" s="176" t="s">
        <v>148</v>
      </c>
      <c r="C21" s="176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6"/>
      <c r="W21" s="176"/>
      <c r="X21" s="176"/>
      <c r="Y21" s="176"/>
      <c r="Z21" s="176"/>
      <c r="AA21" s="176"/>
      <c r="AB21" s="176"/>
      <c r="AC21" s="176"/>
      <c r="AD21" s="176"/>
      <c r="AE21" s="176"/>
      <c r="AF21" s="176"/>
      <c r="AG21" s="176"/>
      <c r="AH21" s="176"/>
      <c r="AI21" s="176"/>
      <c r="AJ21" s="176"/>
      <c r="AK21" s="176"/>
      <c r="AL21" s="176"/>
      <c r="AM21" s="176"/>
      <c r="AN21" s="176"/>
      <c r="AO21" s="176"/>
      <c r="AP21" s="176"/>
      <c r="AQ21" s="176"/>
      <c r="AR21" s="176"/>
      <c r="AS21" s="176"/>
      <c r="AT21" s="176"/>
      <c r="AU21" s="176"/>
      <c r="AV21" s="176"/>
      <c r="AW21" s="176"/>
      <c r="AX21" s="176"/>
      <c r="AY21" s="176"/>
      <c r="AZ21" s="176"/>
      <c r="BA21" s="176"/>
      <c r="BB21" s="176"/>
      <c r="BC21" s="176"/>
      <c r="BD21" s="176"/>
      <c r="BE21" s="176"/>
      <c r="BF21" s="176"/>
      <c r="BG21" s="176"/>
      <c r="BH21" s="176"/>
      <c r="BI21" s="176"/>
      <c r="BJ21" s="176"/>
      <c r="BK21" s="176"/>
      <c r="BL21" s="176"/>
      <c r="BM21" s="176"/>
      <c r="BN21" s="176"/>
      <c r="BO21" s="176"/>
      <c r="BP21" s="176"/>
      <c r="BQ21" s="176"/>
      <c r="BR21" s="176"/>
      <c r="BS21" s="176"/>
      <c r="BT21" s="177"/>
      <c r="BU21" s="169">
        <v>0</v>
      </c>
      <c r="BV21" s="170"/>
      <c r="BW21" s="170"/>
      <c r="BX21" s="170"/>
      <c r="BY21" s="170"/>
      <c r="BZ21" s="170"/>
      <c r="CA21" s="170"/>
      <c r="CB21" s="170"/>
      <c r="CC21" s="170"/>
      <c r="CD21" s="170"/>
      <c r="CE21" s="170"/>
      <c r="CF21" s="170"/>
      <c r="CG21" s="170"/>
      <c r="CH21" s="170"/>
      <c r="CI21" s="170"/>
      <c r="CJ21" s="170"/>
      <c r="CK21" s="170"/>
      <c r="CL21" s="170"/>
      <c r="CM21" s="170"/>
      <c r="CN21" s="170"/>
      <c r="CO21" s="170"/>
      <c r="CP21" s="170"/>
      <c r="CQ21" s="170"/>
      <c r="CR21" s="170"/>
      <c r="CS21" s="170"/>
      <c r="CT21" s="170"/>
      <c r="CU21" s="170"/>
      <c r="CV21" s="170"/>
      <c r="CW21" s="170"/>
      <c r="CX21" s="170"/>
      <c r="CY21" s="170"/>
      <c r="CZ21" s="170"/>
      <c r="DA21" s="170"/>
      <c r="DB21" s="170"/>
      <c r="DC21" s="171"/>
    </row>
    <row r="22" spans="1:107" ht="15" customHeight="1" x14ac:dyDescent="0.2">
      <c r="A22" s="25"/>
      <c r="B22" s="176" t="s">
        <v>149</v>
      </c>
      <c r="C22" s="176"/>
      <c r="D22" s="176"/>
      <c r="E22" s="176"/>
      <c r="F22" s="176"/>
      <c r="G22" s="176"/>
      <c r="H22" s="176"/>
      <c r="I22" s="176"/>
      <c r="J22" s="176"/>
      <c r="K22" s="176"/>
      <c r="L22" s="176"/>
      <c r="M22" s="176"/>
      <c r="N22" s="176"/>
      <c r="O22" s="176"/>
      <c r="P22" s="176"/>
      <c r="Q22" s="176"/>
      <c r="R22" s="176"/>
      <c r="S22" s="176"/>
      <c r="T22" s="176"/>
      <c r="U22" s="176"/>
      <c r="V22" s="176"/>
      <c r="W22" s="176"/>
      <c r="X22" s="176"/>
      <c r="Y22" s="176"/>
      <c r="Z22" s="176"/>
      <c r="AA22" s="176"/>
      <c r="AB22" s="176"/>
      <c r="AC22" s="176"/>
      <c r="AD22" s="176"/>
      <c r="AE22" s="176"/>
      <c r="AF22" s="176"/>
      <c r="AG22" s="176"/>
      <c r="AH22" s="176"/>
      <c r="AI22" s="176"/>
      <c r="AJ22" s="176"/>
      <c r="AK22" s="176"/>
      <c r="AL22" s="176"/>
      <c r="AM22" s="176"/>
      <c r="AN22" s="176"/>
      <c r="AO22" s="176"/>
      <c r="AP22" s="176"/>
      <c r="AQ22" s="176"/>
      <c r="AR22" s="176"/>
      <c r="AS22" s="176"/>
      <c r="AT22" s="176"/>
      <c r="AU22" s="176"/>
      <c r="AV22" s="176"/>
      <c r="AW22" s="176"/>
      <c r="AX22" s="176"/>
      <c r="AY22" s="176"/>
      <c r="AZ22" s="176"/>
      <c r="BA22" s="176"/>
      <c r="BB22" s="176"/>
      <c r="BC22" s="176"/>
      <c r="BD22" s="176"/>
      <c r="BE22" s="176"/>
      <c r="BF22" s="176"/>
      <c r="BG22" s="176"/>
      <c r="BH22" s="176"/>
      <c r="BI22" s="176"/>
      <c r="BJ22" s="176"/>
      <c r="BK22" s="176"/>
      <c r="BL22" s="176"/>
      <c r="BM22" s="176"/>
      <c r="BN22" s="176"/>
      <c r="BO22" s="176"/>
      <c r="BP22" s="176"/>
      <c r="BQ22" s="176"/>
      <c r="BR22" s="176"/>
      <c r="BS22" s="176"/>
      <c r="BT22" s="177"/>
      <c r="BU22" s="169">
        <v>1349366.77</v>
      </c>
      <c r="BV22" s="170"/>
      <c r="BW22" s="170"/>
      <c r="BX22" s="170"/>
      <c r="BY22" s="170"/>
      <c r="BZ22" s="170"/>
      <c r="CA22" s="170"/>
      <c r="CB22" s="170"/>
      <c r="CC22" s="170"/>
      <c r="CD22" s="170"/>
      <c r="CE22" s="170"/>
      <c r="CF22" s="170"/>
      <c r="CG22" s="170"/>
      <c r="CH22" s="170"/>
      <c r="CI22" s="170"/>
      <c r="CJ22" s="170"/>
      <c r="CK22" s="170"/>
      <c r="CL22" s="170"/>
      <c r="CM22" s="170"/>
      <c r="CN22" s="170"/>
      <c r="CO22" s="170"/>
      <c r="CP22" s="170"/>
      <c r="CQ22" s="170"/>
      <c r="CR22" s="170"/>
      <c r="CS22" s="170"/>
      <c r="CT22" s="170"/>
      <c r="CU22" s="170"/>
      <c r="CV22" s="170"/>
      <c r="CW22" s="170"/>
      <c r="CX22" s="170"/>
      <c r="CY22" s="170"/>
      <c r="CZ22" s="170"/>
      <c r="DA22" s="170"/>
      <c r="DB22" s="170"/>
      <c r="DC22" s="171"/>
    </row>
    <row r="23" spans="1:107" s="5" customFormat="1" ht="15" customHeight="1" x14ac:dyDescent="0.2">
      <c r="A23" s="23"/>
      <c r="B23" s="185" t="s">
        <v>36</v>
      </c>
      <c r="C23" s="185"/>
      <c r="D23" s="185"/>
      <c r="E23" s="185"/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  <c r="AI23" s="185"/>
      <c r="AJ23" s="185"/>
      <c r="AK23" s="185"/>
      <c r="AL23" s="185"/>
      <c r="AM23" s="185"/>
      <c r="AN23" s="185"/>
      <c r="AO23" s="185"/>
      <c r="AP23" s="185"/>
      <c r="AQ23" s="185"/>
      <c r="AR23" s="185"/>
      <c r="AS23" s="185"/>
      <c r="AT23" s="185"/>
      <c r="AU23" s="185"/>
      <c r="AV23" s="185"/>
      <c r="AW23" s="185"/>
      <c r="AX23" s="185"/>
      <c r="AY23" s="185"/>
      <c r="AZ23" s="185"/>
      <c r="BA23" s="185"/>
      <c r="BB23" s="185"/>
      <c r="BC23" s="185"/>
      <c r="BD23" s="185"/>
      <c r="BE23" s="185"/>
      <c r="BF23" s="185"/>
      <c r="BG23" s="185"/>
      <c r="BH23" s="185"/>
      <c r="BI23" s="185"/>
      <c r="BJ23" s="185"/>
      <c r="BK23" s="185"/>
      <c r="BL23" s="185"/>
      <c r="BM23" s="185"/>
      <c r="BN23" s="185"/>
      <c r="BO23" s="185"/>
      <c r="BP23" s="185"/>
      <c r="BQ23" s="185"/>
      <c r="BR23" s="185"/>
      <c r="BS23" s="185"/>
      <c r="BT23" s="186"/>
      <c r="BU23" s="189">
        <f>BU25+BU29+BU31</f>
        <v>8346296.4000000004</v>
      </c>
      <c r="BV23" s="190"/>
      <c r="BW23" s="190"/>
      <c r="BX23" s="190"/>
      <c r="BY23" s="190"/>
      <c r="BZ23" s="190"/>
      <c r="CA23" s="190"/>
      <c r="CB23" s="190"/>
      <c r="CC23" s="190"/>
      <c r="CD23" s="190"/>
      <c r="CE23" s="190"/>
      <c r="CF23" s="190"/>
      <c r="CG23" s="190"/>
      <c r="CH23" s="190"/>
      <c r="CI23" s="190"/>
      <c r="CJ23" s="190"/>
      <c r="CK23" s="190"/>
      <c r="CL23" s="190"/>
      <c r="CM23" s="190"/>
      <c r="CN23" s="190"/>
      <c r="CO23" s="190"/>
      <c r="CP23" s="190"/>
      <c r="CQ23" s="190"/>
      <c r="CR23" s="190"/>
      <c r="CS23" s="190"/>
      <c r="CT23" s="190"/>
      <c r="CU23" s="190"/>
      <c r="CV23" s="190"/>
      <c r="CW23" s="190"/>
      <c r="CX23" s="190"/>
      <c r="CY23" s="190"/>
      <c r="CZ23" s="190"/>
      <c r="DA23" s="190"/>
      <c r="DB23" s="190"/>
      <c r="DC23" s="191"/>
    </row>
    <row r="24" spans="1:107" ht="12.75" customHeight="1" x14ac:dyDescent="0.2">
      <c r="A24" s="26"/>
      <c r="B24" s="181" t="s">
        <v>8</v>
      </c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181"/>
      <c r="P24" s="181"/>
      <c r="Q24" s="181"/>
      <c r="R24" s="181"/>
      <c r="S24" s="181"/>
      <c r="T24" s="181"/>
      <c r="U24" s="181"/>
      <c r="V24" s="181"/>
      <c r="W24" s="181"/>
      <c r="X24" s="181"/>
      <c r="Y24" s="181"/>
      <c r="Z24" s="181"/>
      <c r="AA24" s="181"/>
      <c r="AB24" s="181"/>
      <c r="AC24" s="181"/>
      <c r="AD24" s="181"/>
      <c r="AE24" s="181"/>
      <c r="AF24" s="181"/>
      <c r="AG24" s="181"/>
      <c r="AH24" s="181"/>
      <c r="AI24" s="181"/>
      <c r="AJ24" s="181"/>
      <c r="AK24" s="181"/>
      <c r="AL24" s="181"/>
      <c r="AM24" s="181"/>
      <c r="AN24" s="181"/>
      <c r="AO24" s="181"/>
      <c r="AP24" s="181"/>
      <c r="AQ24" s="181"/>
      <c r="AR24" s="181"/>
      <c r="AS24" s="181"/>
      <c r="AT24" s="181"/>
      <c r="AU24" s="181"/>
      <c r="AV24" s="181"/>
      <c r="AW24" s="181"/>
      <c r="AX24" s="181"/>
      <c r="AY24" s="181"/>
      <c r="AZ24" s="181"/>
      <c r="BA24" s="181"/>
      <c r="BB24" s="181"/>
      <c r="BC24" s="181"/>
      <c r="BD24" s="181"/>
      <c r="BE24" s="181"/>
      <c r="BF24" s="181"/>
      <c r="BG24" s="181"/>
      <c r="BH24" s="181"/>
      <c r="BI24" s="181"/>
      <c r="BJ24" s="181"/>
      <c r="BK24" s="181"/>
      <c r="BL24" s="181"/>
      <c r="BM24" s="181"/>
      <c r="BN24" s="181"/>
      <c r="BO24" s="181"/>
      <c r="BP24" s="181"/>
      <c r="BQ24" s="181"/>
      <c r="BR24" s="181"/>
      <c r="BS24" s="181"/>
      <c r="BT24" s="182"/>
      <c r="BU24" s="169"/>
      <c r="BV24" s="170"/>
      <c r="BW24" s="170"/>
      <c r="BX24" s="170"/>
      <c r="BY24" s="170"/>
      <c r="BZ24" s="170"/>
      <c r="CA24" s="170"/>
      <c r="CB24" s="170"/>
      <c r="CC24" s="170"/>
      <c r="CD24" s="170"/>
      <c r="CE24" s="170"/>
      <c r="CF24" s="170"/>
      <c r="CG24" s="170"/>
      <c r="CH24" s="170"/>
      <c r="CI24" s="170"/>
      <c r="CJ24" s="170"/>
      <c r="CK24" s="170"/>
      <c r="CL24" s="170"/>
      <c r="CM24" s="170"/>
      <c r="CN24" s="170"/>
      <c r="CO24" s="170"/>
      <c r="CP24" s="170"/>
      <c r="CQ24" s="170"/>
      <c r="CR24" s="170"/>
      <c r="CS24" s="170"/>
      <c r="CT24" s="170"/>
      <c r="CU24" s="170"/>
      <c r="CV24" s="170"/>
      <c r="CW24" s="170"/>
      <c r="CX24" s="170"/>
      <c r="CY24" s="170"/>
      <c r="CZ24" s="170"/>
      <c r="DA24" s="170"/>
      <c r="DB24" s="170"/>
      <c r="DC24" s="171"/>
    </row>
    <row r="25" spans="1:107" ht="15" customHeight="1" x14ac:dyDescent="0.2">
      <c r="A25" s="25"/>
      <c r="B25" s="176" t="s">
        <v>47</v>
      </c>
      <c r="C25" s="176"/>
      <c r="D25" s="176"/>
      <c r="E25" s="176"/>
      <c r="F25" s="176"/>
      <c r="G25" s="176"/>
      <c r="H25" s="176"/>
      <c r="I25" s="176"/>
      <c r="J25" s="176"/>
      <c r="K25" s="176"/>
      <c r="L25" s="176"/>
      <c r="M25" s="176"/>
      <c r="N25" s="176"/>
      <c r="O25" s="176"/>
      <c r="P25" s="176"/>
      <c r="Q25" s="176"/>
      <c r="R25" s="176"/>
      <c r="S25" s="176"/>
      <c r="T25" s="176"/>
      <c r="U25" s="176"/>
      <c r="V25" s="176"/>
      <c r="W25" s="176"/>
      <c r="X25" s="176"/>
      <c r="Y25" s="176"/>
      <c r="Z25" s="176"/>
      <c r="AA25" s="176"/>
      <c r="AB25" s="176"/>
      <c r="AC25" s="176"/>
      <c r="AD25" s="176"/>
      <c r="AE25" s="176"/>
      <c r="AF25" s="176"/>
      <c r="AG25" s="176"/>
      <c r="AH25" s="176"/>
      <c r="AI25" s="176"/>
      <c r="AJ25" s="176"/>
      <c r="AK25" s="176"/>
      <c r="AL25" s="176"/>
      <c r="AM25" s="176"/>
      <c r="AN25" s="176"/>
      <c r="AO25" s="176"/>
      <c r="AP25" s="176"/>
      <c r="AQ25" s="176"/>
      <c r="AR25" s="176"/>
      <c r="AS25" s="176"/>
      <c r="AT25" s="176"/>
      <c r="AU25" s="176"/>
      <c r="AV25" s="176"/>
      <c r="AW25" s="176"/>
      <c r="AX25" s="176"/>
      <c r="AY25" s="176"/>
      <c r="AZ25" s="176"/>
      <c r="BA25" s="176"/>
      <c r="BB25" s="176"/>
      <c r="BC25" s="176"/>
      <c r="BD25" s="176"/>
      <c r="BE25" s="176"/>
      <c r="BF25" s="176"/>
      <c r="BG25" s="176"/>
      <c r="BH25" s="176"/>
      <c r="BI25" s="176"/>
      <c r="BJ25" s="176"/>
      <c r="BK25" s="176"/>
      <c r="BL25" s="176"/>
      <c r="BM25" s="176"/>
      <c r="BN25" s="176"/>
      <c r="BO25" s="176"/>
      <c r="BP25" s="176"/>
      <c r="BQ25" s="176"/>
      <c r="BR25" s="176"/>
      <c r="BS25" s="176"/>
      <c r="BT25" s="177"/>
      <c r="BU25" s="169">
        <f>BU27+BU28</f>
        <v>8240773.9199999999</v>
      </c>
      <c r="BV25" s="170"/>
      <c r="BW25" s="170"/>
      <c r="BX25" s="170"/>
      <c r="BY25" s="170"/>
      <c r="BZ25" s="170"/>
      <c r="CA25" s="170"/>
      <c r="CB25" s="170"/>
      <c r="CC25" s="170"/>
      <c r="CD25" s="170"/>
      <c r="CE25" s="170"/>
      <c r="CF25" s="170"/>
      <c r="CG25" s="170"/>
      <c r="CH25" s="170"/>
      <c r="CI25" s="170"/>
      <c r="CJ25" s="170"/>
      <c r="CK25" s="170"/>
      <c r="CL25" s="170"/>
      <c r="CM25" s="170"/>
      <c r="CN25" s="170"/>
      <c r="CO25" s="170"/>
      <c r="CP25" s="170"/>
      <c r="CQ25" s="170"/>
      <c r="CR25" s="170"/>
      <c r="CS25" s="170"/>
      <c r="CT25" s="170"/>
      <c r="CU25" s="170"/>
      <c r="CV25" s="170"/>
      <c r="CW25" s="170"/>
      <c r="CX25" s="170"/>
      <c r="CY25" s="170"/>
      <c r="CZ25" s="170"/>
      <c r="DA25" s="170"/>
      <c r="DB25" s="170"/>
      <c r="DC25" s="171"/>
    </row>
    <row r="26" spans="1:107" ht="14.25" customHeight="1" x14ac:dyDescent="0.2">
      <c r="A26" s="26"/>
      <c r="B26" s="181" t="s">
        <v>4</v>
      </c>
      <c r="C26" s="181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181"/>
      <c r="P26" s="181"/>
      <c r="Q26" s="181"/>
      <c r="R26" s="181"/>
      <c r="S26" s="181"/>
      <c r="T26" s="181"/>
      <c r="U26" s="181"/>
      <c r="V26" s="181"/>
      <c r="W26" s="181"/>
      <c r="X26" s="181"/>
      <c r="Y26" s="181"/>
      <c r="Z26" s="181"/>
      <c r="AA26" s="181"/>
      <c r="AB26" s="181"/>
      <c r="AC26" s="181"/>
      <c r="AD26" s="181"/>
      <c r="AE26" s="181"/>
      <c r="AF26" s="181"/>
      <c r="AG26" s="181"/>
      <c r="AH26" s="181"/>
      <c r="AI26" s="181"/>
      <c r="AJ26" s="181"/>
      <c r="AK26" s="181"/>
      <c r="AL26" s="181"/>
      <c r="AM26" s="181"/>
      <c r="AN26" s="181"/>
      <c r="AO26" s="181"/>
      <c r="AP26" s="181"/>
      <c r="AQ26" s="181"/>
      <c r="AR26" s="181"/>
      <c r="AS26" s="181"/>
      <c r="AT26" s="181"/>
      <c r="AU26" s="181"/>
      <c r="AV26" s="181"/>
      <c r="AW26" s="181"/>
      <c r="AX26" s="181"/>
      <c r="AY26" s="181"/>
      <c r="AZ26" s="181"/>
      <c r="BA26" s="181"/>
      <c r="BB26" s="181"/>
      <c r="BC26" s="181"/>
      <c r="BD26" s="181"/>
      <c r="BE26" s="181"/>
      <c r="BF26" s="181"/>
      <c r="BG26" s="181"/>
      <c r="BH26" s="181"/>
      <c r="BI26" s="181"/>
      <c r="BJ26" s="181"/>
      <c r="BK26" s="181"/>
      <c r="BL26" s="181"/>
      <c r="BM26" s="181"/>
      <c r="BN26" s="181"/>
      <c r="BO26" s="181"/>
      <c r="BP26" s="181"/>
      <c r="BQ26" s="181"/>
      <c r="BR26" s="181"/>
      <c r="BS26" s="181"/>
      <c r="BT26" s="182"/>
      <c r="BU26" s="169"/>
      <c r="BV26" s="170"/>
      <c r="BW26" s="170"/>
      <c r="BX26" s="170"/>
      <c r="BY26" s="170"/>
      <c r="BZ26" s="170"/>
      <c r="CA26" s="170"/>
      <c r="CB26" s="170"/>
      <c r="CC26" s="170"/>
      <c r="CD26" s="170"/>
      <c r="CE26" s="170"/>
      <c r="CF26" s="170"/>
      <c r="CG26" s="170"/>
      <c r="CH26" s="170"/>
      <c r="CI26" s="170"/>
      <c r="CJ26" s="170"/>
      <c r="CK26" s="170"/>
      <c r="CL26" s="170"/>
      <c r="CM26" s="170"/>
      <c r="CN26" s="170"/>
      <c r="CO26" s="170"/>
      <c r="CP26" s="170"/>
      <c r="CQ26" s="170"/>
      <c r="CR26" s="170"/>
      <c r="CS26" s="170"/>
      <c r="CT26" s="170"/>
      <c r="CU26" s="170"/>
      <c r="CV26" s="170"/>
      <c r="CW26" s="170"/>
      <c r="CX26" s="170"/>
      <c r="CY26" s="170"/>
      <c r="CZ26" s="170"/>
      <c r="DA26" s="170"/>
      <c r="DB26" s="170"/>
      <c r="DC26" s="171"/>
    </row>
    <row r="27" spans="1:107" ht="15.75" customHeight="1" x14ac:dyDescent="0.2">
      <c r="A27" s="28"/>
      <c r="B27" s="183" t="s">
        <v>48</v>
      </c>
      <c r="C27" s="183"/>
      <c r="D27" s="183"/>
      <c r="E27" s="183"/>
      <c r="F27" s="183"/>
      <c r="G27" s="183"/>
      <c r="H27" s="183"/>
      <c r="I27" s="183"/>
      <c r="J27" s="183"/>
      <c r="K27" s="183"/>
      <c r="L27" s="183"/>
      <c r="M27" s="183"/>
      <c r="N27" s="183"/>
      <c r="O27" s="183"/>
      <c r="P27" s="183"/>
      <c r="Q27" s="183"/>
      <c r="R27" s="183"/>
      <c r="S27" s="183"/>
      <c r="T27" s="183"/>
      <c r="U27" s="183"/>
      <c r="V27" s="183"/>
      <c r="W27" s="183"/>
      <c r="X27" s="183"/>
      <c r="Y27" s="183"/>
      <c r="Z27" s="183"/>
      <c r="AA27" s="183"/>
      <c r="AB27" s="183"/>
      <c r="AC27" s="183"/>
      <c r="AD27" s="183"/>
      <c r="AE27" s="183"/>
      <c r="AF27" s="183"/>
      <c r="AG27" s="183"/>
      <c r="AH27" s="183"/>
      <c r="AI27" s="183"/>
      <c r="AJ27" s="183"/>
      <c r="AK27" s="183"/>
      <c r="AL27" s="183"/>
      <c r="AM27" s="183"/>
      <c r="AN27" s="183"/>
      <c r="AO27" s="183"/>
      <c r="AP27" s="183"/>
      <c r="AQ27" s="183"/>
      <c r="AR27" s="183"/>
      <c r="AS27" s="183"/>
      <c r="AT27" s="183"/>
      <c r="AU27" s="183"/>
      <c r="AV27" s="183"/>
      <c r="AW27" s="183"/>
      <c r="AX27" s="183"/>
      <c r="AY27" s="183"/>
      <c r="AZ27" s="183"/>
      <c r="BA27" s="183"/>
      <c r="BB27" s="183"/>
      <c r="BC27" s="183"/>
      <c r="BD27" s="183"/>
      <c r="BE27" s="183"/>
      <c r="BF27" s="183"/>
      <c r="BG27" s="183"/>
      <c r="BH27" s="183"/>
      <c r="BI27" s="183"/>
      <c r="BJ27" s="183"/>
      <c r="BK27" s="183"/>
      <c r="BL27" s="183"/>
      <c r="BM27" s="183"/>
      <c r="BN27" s="183"/>
      <c r="BO27" s="183"/>
      <c r="BP27" s="183"/>
      <c r="BQ27" s="183"/>
      <c r="BR27" s="183"/>
      <c r="BS27" s="183"/>
      <c r="BT27" s="184"/>
      <c r="BU27" s="178">
        <v>8240773.9199999999</v>
      </c>
      <c r="BV27" s="179"/>
      <c r="BW27" s="179"/>
      <c r="BX27" s="179"/>
      <c r="BY27" s="179"/>
      <c r="BZ27" s="179"/>
      <c r="CA27" s="179"/>
      <c r="CB27" s="179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79"/>
      <c r="CO27" s="179"/>
      <c r="CP27" s="179"/>
      <c r="CQ27" s="179"/>
      <c r="CR27" s="179"/>
      <c r="CS27" s="179"/>
      <c r="CT27" s="179"/>
      <c r="CU27" s="179"/>
      <c r="CV27" s="179"/>
      <c r="CW27" s="179"/>
      <c r="CX27" s="179"/>
      <c r="CY27" s="179"/>
      <c r="CZ27" s="179"/>
      <c r="DA27" s="179"/>
      <c r="DB27" s="179"/>
      <c r="DC27" s="180"/>
    </row>
    <row r="28" spans="1:107" ht="29.25" customHeight="1" x14ac:dyDescent="0.2">
      <c r="A28" s="28"/>
      <c r="B28" s="183" t="s">
        <v>49</v>
      </c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3"/>
      <c r="AF28" s="183"/>
      <c r="AG28" s="183"/>
      <c r="AH28" s="183"/>
      <c r="AI28" s="183"/>
      <c r="AJ28" s="183"/>
      <c r="AK28" s="183"/>
      <c r="AL28" s="183"/>
      <c r="AM28" s="183"/>
      <c r="AN28" s="183"/>
      <c r="AO28" s="183"/>
      <c r="AP28" s="183"/>
      <c r="AQ28" s="183"/>
      <c r="AR28" s="183"/>
      <c r="AS28" s="183"/>
      <c r="AT28" s="183"/>
      <c r="AU28" s="183"/>
      <c r="AV28" s="183"/>
      <c r="AW28" s="183"/>
      <c r="AX28" s="183"/>
      <c r="AY28" s="183"/>
      <c r="AZ28" s="183"/>
      <c r="BA28" s="183"/>
      <c r="BB28" s="183"/>
      <c r="BC28" s="183"/>
      <c r="BD28" s="183"/>
      <c r="BE28" s="183"/>
      <c r="BF28" s="183"/>
      <c r="BG28" s="183"/>
      <c r="BH28" s="183"/>
      <c r="BI28" s="183"/>
      <c r="BJ28" s="183"/>
      <c r="BK28" s="183"/>
      <c r="BL28" s="183"/>
      <c r="BM28" s="183"/>
      <c r="BN28" s="183"/>
      <c r="BO28" s="183"/>
      <c r="BP28" s="183"/>
      <c r="BQ28" s="183"/>
      <c r="BR28" s="183"/>
      <c r="BS28" s="183"/>
      <c r="BT28" s="184"/>
      <c r="BU28" s="178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79"/>
      <c r="CO28" s="179"/>
      <c r="CP28" s="179"/>
      <c r="CQ28" s="179"/>
      <c r="CR28" s="179"/>
      <c r="CS28" s="179"/>
      <c r="CT28" s="179"/>
      <c r="CU28" s="179"/>
      <c r="CV28" s="179"/>
      <c r="CW28" s="179"/>
      <c r="CX28" s="179"/>
      <c r="CY28" s="179"/>
      <c r="CZ28" s="179"/>
      <c r="DA28" s="179"/>
      <c r="DB28" s="179"/>
      <c r="DC28" s="180"/>
    </row>
    <row r="29" spans="1:107" ht="15.75" customHeight="1" x14ac:dyDescent="0.2">
      <c r="A29" s="28"/>
      <c r="B29" s="176" t="s">
        <v>50</v>
      </c>
      <c r="C29" s="176"/>
      <c r="D29" s="176"/>
      <c r="E29" s="176"/>
      <c r="F29" s="176"/>
      <c r="G29" s="176"/>
      <c r="H29" s="176"/>
      <c r="I29" s="176"/>
      <c r="J29" s="176"/>
      <c r="K29" s="176"/>
      <c r="L29" s="176"/>
      <c r="M29" s="176"/>
      <c r="N29" s="176"/>
      <c r="O29" s="176"/>
      <c r="P29" s="176"/>
      <c r="Q29" s="176"/>
      <c r="R29" s="176"/>
      <c r="S29" s="176"/>
      <c r="T29" s="176"/>
      <c r="U29" s="176"/>
      <c r="V29" s="176"/>
      <c r="W29" s="176"/>
      <c r="X29" s="176"/>
      <c r="Y29" s="176"/>
      <c r="Z29" s="176"/>
      <c r="AA29" s="176"/>
      <c r="AB29" s="176"/>
      <c r="AC29" s="176"/>
      <c r="AD29" s="176"/>
      <c r="AE29" s="176"/>
      <c r="AF29" s="176"/>
      <c r="AG29" s="176"/>
      <c r="AH29" s="176"/>
      <c r="AI29" s="176"/>
      <c r="AJ29" s="176"/>
      <c r="AK29" s="176"/>
      <c r="AL29" s="176"/>
      <c r="AM29" s="176"/>
      <c r="AN29" s="176"/>
      <c r="AO29" s="176"/>
      <c r="AP29" s="176"/>
      <c r="AQ29" s="176"/>
      <c r="AR29" s="176"/>
      <c r="AS29" s="176"/>
      <c r="AT29" s="176"/>
      <c r="AU29" s="176"/>
      <c r="AV29" s="176"/>
      <c r="AW29" s="176"/>
      <c r="AX29" s="176"/>
      <c r="AY29" s="176"/>
      <c r="AZ29" s="176"/>
      <c r="BA29" s="176"/>
      <c r="BB29" s="176"/>
      <c r="BC29" s="176"/>
      <c r="BD29" s="176"/>
      <c r="BE29" s="176"/>
      <c r="BF29" s="176"/>
      <c r="BG29" s="176"/>
      <c r="BH29" s="176"/>
      <c r="BI29" s="176"/>
      <c r="BJ29" s="176"/>
      <c r="BK29" s="176"/>
      <c r="BL29" s="176"/>
      <c r="BM29" s="176"/>
      <c r="BN29" s="176"/>
      <c r="BO29" s="176"/>
      <c r="BP29" s="176"/>
      <c r="BQ29" s="176"/>
      <c r="BR29" s="176"/>
      <c r="BS29" s="176"/>
      <c r="BT29" s="177"/>
      <c r="BU29" s="178">
        <v>0</v>
      </c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79"/>
      <c r="CO29" s="179"/>
      <c r="CP29" s="179"/>
      <c r="CQ29" s="179"/>
      <c r="CR29" s="179"/>
      <c r="CS29" s="179"/>
      <c r="CT29" s="179"/>
      <c r="CU29" s="179"/>
      <c r="CV29" s="179"/>
      <c r="CW29" s="179"/>
      <c r="CX29" s="179"/>
      <c r="CY29" s="179"/>
      <c r="CZ29" s="179"/>
      <c r="DA29" s="179"/>
      <c r="DB29" s="179"/>
      <c r="DC29" s="180"/>
    </row>
    <row r="30" spans="1:107" ht="26.25" customHeight="1" x14ac:dyDescent="0.2">
      <c r="A30" s="28"/>
      <c r="B30" s="183" t="s">
        <v>55</v>
      </c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83"/>
      <c r="S30" s="183"/>
      <c r="T30" s="183"/>
      <c r="U30" s="183"/>
      <c r="V30" s="183"/>
      <c r="W30" s="183"/>
      <c r="X30" s="183"/>
      <c r="Y30" s="183"/>
      <c r="Z30" s="183"/>
      <c r="AA30" s="183"/>
      <c r="AB30" s="183"/>
      <c r="AC30" s="183"/>
      <c r="AD30" s="183"/>
      <c r="AE30" s="183"/>
      <c r="AF30" s="183"/>
      <c r="AG30" s="183"/>
      <c r="AH30" s="183"/>
      <c r="AI30" s="183"/>
      <c r="AJ30" s="183"/>
      <c r="AK30" s="183"/>
      <c r="AL30" s="183"/>
      <c r="AM30" s="183"/>
      <c r="AN30" s="183"/>
      <c r="AO30" s="183"/>
      <c r="AP30" s="183"/>
      <c r="AQ30" s="183"/>
      <c r="AR30" s="183"/>
      <c r="AS30" s="183"/>
      <c r="AT30" s="183"/>
      <c r="AU30" s="183"/>
      <c r="AV30" s="183"/>
      <c r="AW30" s="183"/>
      <c r="AX30" s="183"/>
      <c r="AY30" s="183"/>
      <c r="AZ30" s="183"/>
      <c r="BA30" s="183"/>
      <c r="BB30" s="183"/>
      <c r="BC30" s="183"/>
      <c r="BD30" s="183"/>
      <c r="BE30" s="183"/>
      <c r="BF30" s="183"/>
      <c r="BG30" s="183"/>
      <c r="BH30" s="183"/>
      <c r="BI30" s="183"/>
      <c r="BJ30" s="183"/>
      <c r="BK30" s="183"/>
      <c r="BL30" s="183"/>
      <c r="BM30" s="183"/>
      <c r="BN30" s="183"/>
      <c r="BO30" s="183"/>
      <c r="BP30" s="183"/>
      <c r="BQ30" s="183"/>
      <c r="BR30" s="183"/>
      <c r="BS30" s="183"/>
      <c r="BT30" s="184"/>
      <c r="BU30" s="178">
        <v>0</v>
      </c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79"/>
      <c r="CO30" s="179"/>
      <c r="CP30" s="179"/>
      <c r="CQ30" s="179"/>
      <c r="CR30" s="179"/>
      <c r="CS30" s="179"/>
      <c r="CT30" s="179"/>
      <c r="CU30" s="179"/>
      <c r="CV30" s="179"/>
      <c r="CW30" s="179"/>
      <c r="CX30" s="179"/>
      <c r="CY30" s="179"/>
      <c r="CZ30" s="179"/>
      <c r="DA30" s="179"/>
      <c r="DB30" s="179"/>
      <c r="DC30" s="180"/>
    </row>
    <row r="31" spans="1:107" ht="15" customHeight="1" x14ac:dyDescent="0.2">
      <c r="A31" s="28"/>
      <c r="B31" s="183" t="s">
        <v>51</v>
      </c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3"/>
      <c r="Z31" s="183"/>
      <c r="AA31" s="183"/>
      <c r="AB31" s="183"/>
      <c r="AC31" s="183"/>
      <c r="AD31" s="183"/>
      <c r="AE31" s="183"/>
      <c r="AF31" s="183"/>
      <c r="AG31" s="183"/>
      <c r="AH31" s="183"/>
      <c r="AI31" s="183"/>
      <c r="AJ31" s="183"/>
      <c r="AK31" s="183"/>
      <c r="AL31" s="183"/>
      <c r="AM31" s="183"/>
      <c r="AN31" s="183"/>
      <c r="AO31" s="183"/>
      <c r="AP31" s="183"/>
      <c r="AQ31" s="183"/>
      <c r="AR31" s="183"/>
      <c r="AS31" s="183"/>
      <c r="AT31" s="183"/>
      <c r="AU31" s="183"/>
      <c r="AV31" s="183"/>
      <c r="AW31" s="183"/>
      <c r="AX31" s="183"/>
      <c r="AY31" s="183"/>
      <c r="AZ31" s="183"/>
      <c r="BA31" s="183"/>
      <c r="BB31" s="183"/>
      <c r="BC31" s="183"/>
      <c r="BD31" s="183"/>
      <c r="BE31" s="183"/>
      <c r="BF31" s="183"/>
      <c r="BG31" s="183"/>
      <c r="BH31" s="183"/>
      <c r="BI31" s="183"/>
      <c r="BJ31" s="183"/>
      <c r="BK31" s="183"/>
      <c r="BL31" s="183"/>
      <c r="BM31" s="183"/>
      <c r="BN31" s="183"/>
      <c r="BO31" s="183"/>
      <c r="BP31" s="183"/>
      <c r="BQ31" s="183"/>
      <c r="BR31" s="183"/>
      <c r="BS31" s="183"/>
      <c r="BT31" s="184"/>
      <c r="BU31" s="178">
        <f>BU33+BU34+BU35</f>
        <v>105522.48</v>
      </c>
      <c r="BV31" s="179"/>
      <c r="BW31" s="179"/>
      <c r="BX31" s="179"/>
      <c r="BY31" s="179"/>
      <c r="BZ31" s="179"/>
      <c r="CA31" s="179"/>
      <c r="CB31" s="179"/>
      <c r="CC31" s="179"/>
      <c r="CD31" s="179"/>
      <c r="CE31" s="179"/>
      <c r="CF31" s="179"/>
      <c r="CG31" s="179"/>
      <c r="CH31" s="179"/>
      <c r="CI31" s="179"/>
      <c r="CJ31" s="179"/>
      <c r="CK31" s="179"/>
      <c r="CL31" s="179"/>
      <c r="CM31" s="179"/>
      <c r="CN31" s="179"/>
      <c r="CO31" s="179"/>
      <c r="CP31" s="179"/>
      <c r="CQ31" s="179"/>
      <c r="CR31" s="179"/>
      <c r="CS31" s="179"/>
      <c r="CT31" s="179"/>
      <c r="CU31" s="179"/>
      <c r="CV31" s="179"/>
      <c r="CW31" s="179"/>
      <c r="CX31" s="179"/>
      <c r="CY31" s="179"/>
      <c r="CZ31" s="179"/>
      <c r="DA31" s="179"/>
      <c r="DB31" s="179"/>
      <c r="DC31" s="180"/>
    </row>
    <row r="32" spans="1:107" ht="15" customHeight="1" x14ac:dyDescent="0.2">
      <c r="A32" s="26"/>
      <c r="B32" s="181" t="s">
        <v>4</v>
      </c>
      <c r="C32" s="181"/>
      <c r="D32" s="181"/>
      <c r="E32" s="181"/>
      <c r="F32" s="181"/>
      <c r="G32" s="181"/>
      <c r="H32" s="181"/>
      <c r="I32" s="181"/>
      <c r="J32" s="181"/>
      <c r="K32" s="181"/>
      <c r="L32" s="181"/>
      <c r="M32" s="181"/>
      <c r="N32" s="181"/>
      <c r="O32" s="181"/>
      <c r="P32" s="181"/>
      <c r="Q32" s="181"/>
      <c r="R32" s="181"/>
      <c r="S32" s="181"/>
      <c r="T32" s="181"/>
      <c r="U32" s="181"/>
      <c r="V32" s="181"/>
      <c r="W32" s="181"/>
      <c r="X32" s="181"/>
      <c r="Y32" s="181"/>
      <c r="Z32" s="181"/>
      <c r="AA32" s="181"/>
      <c r="AB32" s="181"/>
      <c r="AC32" s="181"/>
      <c r="AD32" s="181"/>
      <c r="AE32" s="181"/>
      <c r="AF32" s="181"/>
      <c r="AG32" s="181"/>
      <c r="AH32" s="181"/>
      <c r="AI32" s="181"/>
      <c r="AJ32" s="181"/>
      <c r="AK32" s="181"/>
      <c r="AL32" s="181"/>
      <c r="AM32" s="181"/>
      <c r="AN32" s="181"/>
      <c r="AO32" s="181"/>
      <c r="AP32" s="181"/>
      <c r="AQ32" s="181"/>
      <c r="AR32" s="181"/>
      <c r="AS32" s="181"/>
      <c r="AT32" s="181"/>
      <c r="AU32" s="181"/>
      <c r="AV32" s="181"/>
      <c r="AW32" s="181"/>
      <c r="AX32" s="181"/>
      <c r="AY32" s="181"/>
      <c r="AZ32" s="181"/>
      <c r="BA32" s="181"/>
      <c r="BB32" s="181"/>
      <c r="BC32" s="181"/>
      <c r="BD32" s="181"/>
      <c r="BE32" s="181"/>
      <c r="BF32" s="181"/>
      <c r="BG32" s="181"/>
      <c r="BH32" s="181"/>
      <c r="BI32" s="181"/>
      <c r="BJ32" s="181"/>
      <c r="BK32" s="181"/>
      <c r="BL32" s="181"/>
      <c r="BM32" s="181"/>
      <c r="BN32" s="181"/>
      <c r="BO32" s="181"/>
      <c r="BP32" s="181"/>
      <c r="BQ32" s="181"/>
      <c r="BR32" s="181"/>
      <c r="BS32" s="181"/>
      <c r="BT32" s="182"/>
      <c r="BU32" s="169"/>
      <c r="BV32" s="170"/>
      <c r="BW32" s="170"/>
      <c r="BX32" s="170"/>
      <c r="BY32" s="170"/>
      <c r="BZ32" s="170"/>
      <c r="CA32" s="170"/>
      <c r="CB32" s="170"/>
      <c r="CC32" s="170"/>
      <c r="CD32" s="170"/>
      <c r="CE32" s="170"/>
      <c r="CF32" s="170"/>
      <c r="CG32" s="170"/>
      <c r="CH32" s="170"/>
      <c r="CI32" s="170"/>
      <c r="CJ32" s="170"/>
      <c r="CK32" s="170"/>
      <c r="CL32" s="170"/>
      <c r="CM32" s="170"/>
      <c r="CN32" s="170"/>
      <c r="CO32" s="170"/>
      <c r="CP32" s="170"/>
      <c r="CQ32" s="170"/>
      <c r="CR32" s="170"/>
      <c r="CS32" s="170"/>
      <c r="CT32" s="170"/>
      <c r="CU32" s="170"/>
      <c r="CV32" s="170"/>
      <c r="CW32" s="170"/>
      <c r="CX32" s="170"/>
      <c r="CY32" s="170"/>
      <c r="CZ32" s="170"/>
      <c r="DA32" s="170"/>
      <c r="DB32" s="170"/>
      <c r="DC32" s="171"/>
    </row>
    <row r="33" spans="1:107" ht="29.25" customHeight="1" x14ac:dyDescent="0.2">
      <c r="A33" s="25"/>
      <c r="B33" s="176" t="s">
        <v>52</v>
      </c>
      <c r="C33" s="176"/>
      <c r="D33" s="176"/>
      <c r="E33" s="176"/>
      <c r="F33" s="176"/>
      <c r="G33" s="176"/>
      <c r="H33" s="176"/>
      <c r="I33" s="176"/>
      <c r="J33" s="176"/>
      <c r="K33" s="176"/>
      <c r="L33" s="176"/>
      <c r="M33" s="176"/>
      <c r="N33" s="176"/>
      <c r="O33" s="176"/>
      <c r="P33" s="176"/>
      <c r="Q33" s="176"/>
      <c r="R33" s="176"/>
      <c r="S33" s="176"/>
      <c r="T33" s="176"/>
      <c r="U33" s="176"/>
      <c r="V33" s="176"/>
      <c r="W33" s="176"/>
      <c r="X33" s="176"/>
      <c r="Y33" s="176"/>
      <c r="Z33" s="176"/>
      <c r="AA33" s="176"/>
      <c r="AB33" s="176"/>
      <c r="AC33" s="176"/>
      <c r="AD33" s="176"/>
      <c r="AE33" s="176"/>
      <c r="AF33" s="176"/>
      <c r="AG33" s="176"/>
      <c r="AH33" s="176"/>
      <c r="AI33" s="176"/>
      <c r="AJ33" s="176"/>
      <c r="AK33" s="176"/>
      <c r="AL33" s="176"/>
      <c r="AM33" s="176"/>
      <c r="AN33" s="176"/>
      <c r="AO33" s="176"/>
      <c r="AP33" s="176"/>
      <c r="AQ33" s="176"/>
      <c r="AR33" s="176"/>
      <c r="AS33" s="176"/>
      <c r="AT33" s="176"/>
      <c r="AU33" s="176"/>
      <c r="AV33" s="176"/>
      <c r="AW33" s="176"/>
      <c r="AX33" s="176"/>
      <c r="AY33" s="176"/>
      <c r="AZ33" s="176"/>
      <c r="BA33" s="176"/>
      <c r="BB33" s="176"/>
      <c r="BC33" s="176"/>
      <c r="BD33" s="176"/>
      <c r="BE33" s="176"/>
      <c r="BF33" s="176"/>
      <c r="BG33" s="176"/>
      <c r="BH33" s="176"/>
      <c r="BI33" s="176"/>
      <c r="BJ33" s="176"/>
      <c r="BK33" s="176"/>
      <c r="BL33" s="176"/>
      <c r="BM33" s="176"/>
      <c r="BN33" s="176"/>
      <c r="BO33" s="176"/>
      <c r="BP33" s="176"/>
      <c r="BQ33" s="176"/>
      <c r="BR33" s="176"/>
      <c r="BS33" s="176"/>
      <c r="BT33" s="177"/>
      <c r="BU33" s="178">
        <v>105522.48</v>
      </c>
      <c r="BV33" s="179"/>
      <c r="BW33" s="179"/>
      <c r="BX33" s="179"/>
      <c r="BY33" s="179"/>
      <c r="BZ33" s="179"/>
      <c r="CA33" s="179"/>
      <c r="CB33" s="179"/>
      <c r="CC33" s="179"/>
      <c r="CD33" s="179"/>
      <c r="CE33" s="179"/>
      <c r="CF33" s="179"/>
      <c r="CG33" s="179"/>
      <c r="CH33" s="179"/>
      <c r="CI33" s="179"/>
      <c r="CJ33" s="179"/>
      <c r="CK33" s="179"/>
      <c r="CL33" s="179"/>
      <c r="CM33" s="179"/>
      <c r="CN33" s="179"/>
      <c r="CO33" s="179"/>
      <c r="CP33" s="179"/>
      <c r="CQ33" s="179"/>
      <c r="CR33" s="179"/>
      <c r="CS33" s="179"/>
      <c r="CT33" s="179"/>
      <c r="CU33" s="179"/>
      <c r="CV33" s="179"/>
      <c r="CW33" s="179"/>
      <c r="CX33" s="179"/>
      <c r="CY33" s="179"/>
      <c r="CZ33" s="179"/>
      <c r="DA33" s="179"/>
      <c r="DB33" s="179"/>
      <c r="DC33" s="180"/>
    </row>
    <row r="34" spans="1:107" ht="29.25" customHeight="1" x14ac:dyDescent="0.2">
      <c r="A34" s="25"/>
      <c r="B34" s="176" t="s">
        <v>53</v>
      </c>
      <c r="C34" s="176"/>
      <c r="D34" s="176"/>
      <c r="E34" s="176"/>
      <c r="F34" s="176"/>
      <c r="G34" s="176"/>
      <c r="H34" s="176"/>
      <c r="I34" s="176"/>
      <c r="J34" s="176"/>
      <c r="K34" s="176"/>
      <c r="L34" s="176"/>
      <c r="M34" s="176"/>
      <c r="N34" s="176"/>
      <c r="O34" s="176"/>
      <c r="P34" s="176"/>
      <c r="Q34" s="176"/>
      <c r="R34" s="176"/>
      <c r="S34" s="176"/>
      <c r="T34" s="176"/>
      <c r="U34" s="176"/>
      <c r="V34" s="176"/>
      <c r="W34" s="176"/>
      <c r="X34" s="176"/>
      <c r="Y34" s="176"/>
      <c r="Z34" s="176"/>
      <c r="AA34" s="176"/>
      <c r="AB34" s="176"/>
      <c r="AC34" s="176"/>
      <c r="AD34" s="176"/>
      <c r="AE34" s="176"/>
      <c r="AF34" s="176"/>
      <c r="AG34" s="176"/>
      <c r="AH34" s="176"/>
      <c r="AI34" s="176"/>
      <c r="AJ34" s="176"/>
      <c r="AK34" s="176"/>
      <c r="AL34" s="176"/>
      <c r="AM34" s="176"/>
      <c r="AN34" s="176"/>
      <c r="AO34" s="176"/>
      <c r="AP34" s="176"/>
      <c r="AQ34" s="176"/>
      <c r="AR34" s="176"/>
      <c r="AS34" s="176"/>
      <c r="AT34" s="176"/>
      <c r="AU34" s="176"/>
      <c r="AV34" s="176"/>
      <c r="AW34" s="176"/>
      <c r="AX34" s="176"/>
      <c r="AY34" s="176"/>
      <c r="AZ34" s="176"/>
      <c r="BA34" s="176"/>
      <c r="BB34" s="176"/>
      <c r="BC34" s="176"/>
      <c r="BD34" s="176"/>
      <c r="BE34" s="176"/>
      <c r="BF34" s="176"/>
      <c r="BG34" s="176"/>
      <c r="BH34" s="176"/>
      <c r="BI34" s="176"/>
      <c r="BJ34" s="176"/>
      <c r="BK34" s="176"/>
      <c r="BL34" s="176"/>
      <c r="BM34" s="176"/>
      <c r="BN34" s="176"/>
      <c r="BO34" s="176"/>
      <c r="BP34" s="176"/>
      <c r="BQ34" s="176"/>
      <c r="BR34" s="176"/>
      <c r="BS34" s="176"/>
      <c r="BT34" s="177"/>
      <c r="BU34" s="169">
        <v>0</v>
      </c>
      <c r="BV34" s="170"/>
      <c r="BW34" s="170"/>
      <c r="BX34" s="170"/>
      <c r="BY34" s="170"/>
      <c r="BZ34" s="170"/>
      <c r="CA34" s="170"/>
      <c r="CB34" s="170"/>
      <c r="CC34" s="170"/>
      <c r="CD34" s="170"/>
      <c r="CE34" s="170"/>
      <c r="CF34" s="170"/>
      <c r="CG34" s="170"/>
      <c r="CH34" s="170"/>
      <c r="CI34" s="170"/>
      <c r="CJ34" s="170"/>
      <c r="CK34" s="170"/>
      <c r="CL34" s="170"/>
      <c r="CM34" s="170"/>
      <c r="CN34" s="170"/>
      <c r="CO34" s="170"/>
      <c r="CP34" s="170"/>
      <c r="CQ34" s="170"/>
      <c r="CR34" s="170"/>
      <c r="CS34" s="170"/>
      <c r="CT34" s="170"/>
      <c r="CU34" s="170"/>
      <c r="CV34" s="170"/>
      <c r="CW34" s="170"/>
      <c r="CX34" s="170"/>
      <c r="CY34" s="170"/>
      <c r="CZ34" s="170"/>
      <c r="DA34" s="170"/>
      <c r="DB34" s="170"/>
      <c r="DC34" s="171"/>
    </row>
    <row r="35" spans="1:107" ht="29.25" customHeight="1" x14ac:dyDescent="0.2">
      <c r="A35" s="25"/>
      <c r="B35" s="176" t="s">
        <v>54</v>
      </c>
      <c r="C35" s="176"/>
      <c r="D35" s="176"/>
      <c r="E35" s="176"/>
      <c r="F35" s="176"/>
      <c r="G35" s="176"/>
      <c r="H35" s="176"/>
      <c r="I35" s="176"/>
      <c r="J35" s="176"/>
      <c r="K35" s="176"/>
      <c r="L35" s="176"/>
      <c r="M35" s="176"/>
      <c r="N35" s="176"/>
      <c r="O35" s="176"/>
      <c r="P35" s="176"/>
      <c r="Q35" s="176"/>
      <c r="R35" s="176"/>
      <c r="S35" s="176"/>
      <c r="T35" s="176"/>
      <c r="U35" s="176"/>
      <c r="V35" s="176"/>
      <c r="W35" s="176"/>
      <c r="X35" s="176"/>
      <c r="Y35" s="176"/>
      <c r="Z35" s="176"/>
      <c r="AA35" s="176"/>
      <c r="AB35" s="176"/>
      <c r="AC35" s="176"/>
      <c r="AD35" s="176"/>
      <c r="AE35" s="176"/>
      <c r="AF35" s="176"/>
      <c r="AG35" s="176"/>
      <c r="AH35" s="176"/>
      <c r="AI35" s="176"/>
      <c r="AJ35" s="176"/>
      <c r="AK35" s="176"/>
      <c r="AL35" s="176"/>
      <c r="AM35" s="176"/>
      <c r="AN35" s="176"/>
      <c r="AO35" s="176"/>
      <c r="AP35" s="176"/>
      <c r="AQ35" s="176"/>
      <c r="AR35" s="176"/>
      <c r="AS35" s="176"/>
      <c r="AT35" s="176"/>
      <c r="AU35" s="176"/>
      <c r="AV35" s="176"/>
      <c r="AW35" s="176"/>
      <c r="AX35" s="176"/>
      <c r="AY35" s="176"/>
      <c r="AZ35" s="176"/>
      <c r="BA35" s="176"/>
      <c r="BB35" s="176"/>
      <c r="BC35" s="176"/>
      <c r="BD35" s="176"/>
      <c r="BE35" s="176"/>
      <c r="BF35" s="176"/>
      <c r="BG35" s="176"/>
      <c r="BH35" s="176"/>
      <c r="BI35" s="176"/>
      <c r="BJ35" s="176"/>
      <c r="BK35" s="176"/>
      <c r="BL35" s="176"/>
      <c r="BM35" s="176"/>
      <c r="BN35" s="176"/>
      <c r="BO35" s="176"/>
      <c r="BP35" s="176"/>
      <c r="BQ35" s="176"/>
      <c r="BR35" s="176"/>
      <c r="BS35" s="176"/>
      <c r="BT35" s="177"/>
      <c r="BU35" s="169">
        <v>0</v>
      </c>
      <c r="BV35" s="170"/>
      <c r="BW35" s="170"/>
      <c r="BX35" s="170"/>
      <c r="BY35" s="170"/>
      <c r="BZ35" s="170"/>
      <c r="CA35" s="170"/>
      <c r="CB35" s="170"/>
      <c r="CC35" s="170"/>
      <c r="CD35" s="170"/>
      <c r="CE35" s="170"/>
      <c r="CF35" s="170"/>
      <c r="CG35" s="170"/>
      <c r="CH35" s="170"/>
      <c r="CI35" s="170"/>
      <c r="CJ35" s="170"/>
      <c r="CK35" s="170"/>
      <c r="CL35" s="170"/>
      <c r="CM35" s="170"/>
      <c r="CN35" s="170"/>
      <c r="CO35" s="170"/>
      <c r="CP35" s="170"/>
      <c r="CQ35" s="170"/>
      <c r="CR35" s="170"/>
      <c r="CS35" s="170"/>
      <c r="CT35" s="170"/>
      <c r="CU35" s="170"/>
      <c r="CV35" s="170"/>
      <c r="CW35" s="170"/>
      <c r="CX35" s="170"/>
      <c r="CY35" s="170"/>
      <c r="CZ35" s="170"/>
      <c r="DA35" s="170"/>
      <c r="DB35" s="170"/>
      <c r="DC35" s="171"/>
    </row>
    <row r="36" spans="1:107" s="5" customFormat="1" ht="15" customHeight="1" x14ac:dyDescent="0.2">
      <c r="A36" s="23"/>
      <c r="B36" s="185" t="s">
        <v>35</v>
      </c>
      <c r="C36" s="185"/>
      <c r="D36" s="185"/>
      <c r="E36" s="185"/>
      <c r="F36" s="185"/>
      <c r="G36" s="185"/>
      <c r="H36" s="185"/>
      <c r="I36" s="185"/>
      <c r="J36" s="185"/>
      <c r="K36" s="185"/>
      <c r="L36" s="185"/>
      <c r="M36" s="185"/>
      <c r="N36" s="185"/>
      <c r="O36" s="185"/>
      <c r="P36" s="185"/>
      <c r="Q36" s="185"/>
      <c r="R36" s="185"/>
      <c r="S36" s="185"/>
      <c r="T36" s="185"/>
      <c r="U36" s="185"/>
      <c r="V36" s="185"/>
      <c r="W36" s="185"/>
      <c r="X36" s="185"/>
      <c r="Y36" s="185"/>
      <c r="Z36" s="185"/>
      <c r="AA36" s="185"/>
      <c r="AB36" s="185"/>
      <c r="AC36" s="185"/>
      <c r="AD36" s="185"/>
      <c r="AE36" s="185"/>
      <c r="AF36" s="185"/>
      <c r="AG36" s="185"/>
      <c r="AH36" s="185"/>
      <c r="AI36" s="185"/>
      <c r="AJ36" s="185"/>
      <c r="AK36" s="185"/>
      <c r="AL36" s="185"/>
      <c r="AM36" s="185"/>
      <c r="AN36" s="185"/>
      <c r="AO36" s="185"/>
      <c r="AP36" s="185"/>
      <c r="AQ36" s="185"/>
      <c r="AR36" s="185"/>
      <c r="AS36" s="185"/>
      <c r="AT36" s="185"/>
      <c r="AU36" s="185"/>
      <c r="AV36" s="185"/>
      <c r="AW36" s="185"/>
      <c r="AX36" s="185"/>
      <c r="AY36" s="185"/>
      <c r="AZ36" s="185"/>
      <c r="BA36" s="185"/>
      <c r="BB36" s="185"/>
      <c r="BC36" s="185"/>
      <c r="BD36" s="185"/>
      <c r="BE36" s="185"/>
      <c r="BF36" s="185"/>
      <c r="BG36" s="185"/>
      <c r="BH36" s="185"/>
      <c r="BI36" s="185"/>
      <c r="BJ36" s="185"/>
      <c r="BK36" s="185"/>
      <c r="BL36" s="185"/>
      <c r="BM36" s="185"/>
      <c r="BN36" s="185"/>
      <c r="BO36" s="185"/>
      <c r="BP36" s="185"/>
      <c r="BQ36" s="185"/>
      <c r="BR36" s="185"/>
      <c r="BS36" s="185"/>
      <c r="BT36" s="186"/>
      <c r="BU36" s="189">
        <v>0</v>
      </c>
      <c r="BV36" s="190"/>
      <c r="BW36" s="190"/>
      <c r="BX36" s="190"/>
      <c r="BY36" s="190"/>
      <c r="BZ36" s="190"/>
      <c r="CA36" s="190"/>
      <c r="CB36" s="190"/>
      <c r="CC36" s="190"/>
      <c r="CD36" s="190"/>
      <c r="CE36" s="190"/>
      <c r="CF36" s="190"/>
      <c r="CG36" s="190"/>
      <c r="CH36" s="190"/>
      <c r="CI36" s="190"/>
      <c r="CJ36" s="190"/>
      <c r="CK36" s="190"/>
      <c r="CL36" s="190"/>
      <c r="CM36" s="190"/>
      <c r="CN36" s="190"/>
      <c r="CO36" s="190"/>
      <c r="CP36" s="190"/>
      <c r="CQ36" s="190"/>
      <c r="CR36" s="190"/>
      <c r="CS36" s="190"/>
      <c r="CT36" s="190"/>
      <c r="CU36" s="190"/>
      <c r="CV36" s="190"/>
      <c r="CW36" s="190"/>
      <c r="CX36" s="190"/>
      <c r="CY36" s="190"/>
      <c r="CZ36" s="190"/>
      <c r="DA36" s="190"/>
      <c r="DB36" s="190"/>
      <c r="DC36" s="191"/>
    </row>
    <row r="37" spans="1:107" ht="15" customHeight="1" x14ac:dyDescent="0.2">
      <c r="A37" s="29"/>
      <c r="B37" s="187" t="s">
        <v>8</v>
      </c>
      <c r="C37" s="187"/>
      <c r="D37" s="187"/>
      <c r="E37" s="187"/>
      <c r="F37" s="187"/>
      <c r="G37" s="187"/>
      <c r="H37" s="187"/>
      <c r="I37" s="187"/>
      <c r="J37" s="187"/>
      <c r="K37" s="187"/>
      <c r="L37" s="187"/>
      <c r="M37" s="187"/>
      <c r="N37" s="187"/>
      <c r="O37" s="187"/>
      <c r="P37" s="187"/>
      <c r="Q37" s="187"/>
      <c r="R37" s="187"/>
      <c r="S37" s="187"/>
      <c r="T37" s="187"/>
      <c r="U37" s="187"/>
      <c r="V37" s="187"/>
      <c r="W37" s="187"/>
      <c r="X37" s="187"/>
      <c r="Y37" s="187"/>
      <c r="Z37" s="187"/>
      <c r="AA37" s="187"/>
      <c r="AB37" s="187"/>
      <c r="AC37" s="187"/>
      <c r="AD37" s="187"/>
      <c r="AE37" s="187"/>
      <c r="AF37" s="187"/>
      <c r="AG37" s="187"/>
      <c r="AH37" s="187"/>
      <c r="AI37" s="187"/>
      <c r="AJ37" s="187"/>
      <c r="AK37" s="187"/>
      <c r="AL37" s="187"/>
      <c r="AM37" s="187"/>
      <c r="AN37" s="187"/>
      <c r="AO37" s="187"/>
      <c r="AP37" s="187"/>
      <c r="AQ37" s="187"/>
      <c r="AR37" s="187"/>
      <c r="AS37" s="187"/>
      <c r="AT37" s="187"/>
      <c r="AU37" s="187"/>
      <c r="AV37" s="187"/>
      <c r="AW37" s="187"/>
      <c r="AX37" s="187"/>
      <c r="AY37" s="187"/>
      <c r="AZ37" s="187"/>
      <c r="BA37" s="187"/>
      <c r="BB37" s="187"/>
      <c r="BC37" s="187"/>
      <c r="BD37" s="187"/>
      <c r="BE37" s="187"/>
      <c r="BF37" s="187"/>
      <c r="BG37" s="187"/>
      <c r="BH37" s="187"/>
      <c r="BI37" s="187"/>
      <c r="BJ37" s="187"/>
      <c r="BK37" s="187"/>
      <c r="BL37" s="187"/>
      <c r="BM37" s="187"/>
      <c r="BN37" s="187"/>
      <c r="BO37" s="187"/>
      <c r="BP37" s="187"/>
      <c r="BQ37" s="187"/>
      <c r="BR37" s="187"/>
      <c r="BS37" s="187"/>
      <c r="BT37" s="188"/>
      <c r="BU37" s="169"/>
      <c r="BV37" s="170"/>
      <c r="BW37" s="170"/>
      <c r="BX37" s="170"/>
      <c r="BY37" s="170"/>
      <c r="BZ37" s="170"/>
      <c r="CA37" s="170"/>
      <c r="CB37" s="170"/>
      <c r="CC37" s="170"/>
      <c r="CD37" s="170"/>
      <c r="CE37" s="170"/>
      <c r="CF37" s="170"/>
      <c r="CG37" s="170"/>
      <c r="CH37" s="170"/>
      <c r="CI37" s="170"/>
      <c r="CJ37" s="170"/>
      <c r="CK37" s="170"/>
      <c r="CL37" s="170"/>
      <c r="CM37" s="170"/>
      <c r="CN37" s="170"/>
      <c r="CO37" s="170"/>
      <c r="CP37" s="170"/>
      <c r="CQ37" s="170"/>
      <c r="CR37" s="170"/>
      <c r="CS37" s="170"/>
      <c r="CT37" s="170"/>
      <c r="CU37" s="170"/>
      <c r="CV37" s="170"/>
      <c r="CW37" s="170"/>
      <c r="CX37" s="170"/>
      <c r="CY37" s="170"/>
      <c r="CZ37" s="170"/>
      <c r="DA37" s="170"/>
      <c r="DB37" s="170"/>
      <c r="DC37" s="171"/>
    </row>
    <row r="38" spans="1:107" ht="15" customHeight="1" x14ac:dyDescent="0.2">
      <c r="A38" s="25"/>
      <c r="B38" s="176" t="s">
        <v>56</v>
      </c>
      <c r="C38" s="176"/>
      <c r="D38" s="176"/>
      <c r="E38" s="176"/>
      <c r="F38" s="176"/>
      <c r="G38" s="176"/>
      <c r="H38" s="176"/>
      <c r="I38" s="176"/>
      <c r="J38" s="176"/>
      <c r="K38" s="176"/>
      <c r="L38" s="176"/>
      <c r="M38" s="176"/>
      <c r="N38" s="176"/>
      <c r="O38" s="176"/>
      <c r="P38" s="176"/>
      <c r="Q38" s="176"/>
      <c r="R38" s="176"/>
      <c r="S38" s="176"/>
      <c r="T38" s="176"/>
      <c r="U38" s="176"/>
      <c r="V38" s="176"/>
      <c r="W38" s="176"/>
      <c r="X38" s="176"/>
      <c r="Y38" s="176"/>
      <c r="Z38" s="176"/>
      <c r="AA38" s="176"/>
      <c r="AB38" s="176"/>
      <c r="AC38" s="176"/>
      <c r="AD38" s="176"/>
      <c r="AE38" s="176"/>
      <c r="AF38" s="176"/>
      <c r="AG38" s="176"/>
      <c r="AH38" s="176"/>
      <c r="AI38" s="176"/>
      <c r="AJ38" s="176"/>
      <c r="AK38" s="176"/>
      <c r="AL38" s="176"/>
      <c r="AM38" s="176"/>
      <c r="AN38" s="176"/>
      <c r="AO38" s="176"/>
      <c r="AP38" s="176"/>
      <c r="AQ38" s="176"/>
      <c r="AR38" s="176"/>
      <c r="AS38" s="176"/>
      <c r="AT38" s="176"/>
      <c r="AU38" s="176"/>
      <c r="AV38" s="176"/>
      <c r="AW38" s="176"/>
      <c r="AX38" s="176"/>
      <c r="AY38" s="176"/>
      <c r="AZ38" s="176"/>
      <c r="BA38" s="176"/>
      <c r="BB38" s="176"/>
      <c r="BC38" s="176"/>
      <c r="BD38" s="176"/>
      <c r="BE38" s="176"/>
      <c r="BF38" s="176"/>
      <c r="BG38" s="176"/>
      <c r="BH38" s="176"/>
      <c r="BI38" s="176"/>
      <c r="BJ38" s="176"/>
      <c r="BK38" s="176"/>
      <c r="BL38" s="176"/>
      <c r="BM38" s="176"/>
      <c r="BN38" s="176"/>
      <c r="BO38" s="176"/>
      <c r="BP38" s="176"/>
      <c r="BQ38" s="176"/>
      <c r="BR38" s="176"/>
      <c r="BS38" s="176"/>
      <c r="BT38" s="177"/>
      <c r="BU38" s="169"/>
      <c r="BV38" s="170"/>
      <c r="BW38" s="170"/>
      <c r="BX38" s="170"/>
      <c r="BY38" s="170"/>
      <c r="BZ38" s="170"/>
      <c r="CA38" s="170"/>
      <c r="CB38" s="170"/>
      <c r="CC38" s="170"/>
      <c r="CD38" s="170"/>
      <c r="CE38" s="170"/>
      <c r="CF38" s="170"/>
      <c r="CG38" s="170"/>
      <c r="CH38" s="170"/>
      <c r="CI38" s="170"/>
      <c r="CJ38" s="170"/>
      <c r="CK38" s="170"/>
      <c r="CL38" s="170"/>
      <c r="CM38" s="170"/>
      <c r="CN38" s="170"/>
      <c r="CO38" s="170"/>
      <c r="CP38" s="170"/>
      <c r="CQ38" s="170"/>
      <c r="CR38" s="170"/>
      <c r="CS38" s="170"/>
      <c r="CT38" s="170"/>
      <c r="CU38" s="170"/>
      <c r="CV38" s="170"/>
      <c r="CW38" s="170"/>
      <c r="CX38" s="170"/>
      <c r="CY38" s="170"/>
      <c r="CZ38" s="170"/>
      <c r="DA38" s="170"/>
      <c r="DB38" s="170"/>
      <c r="DC38" s="171"/>
    </row>
    <row r="39" spans="1:107" ht="15" customHeight="1" x14ac:dyDescent="0.2">
      <c r="A39" s="25"/>
      <c r="B39" s="176" t="s">
        <v>57</v>
      </c>
      <c r="C39" s="176"/>
      <c r="D39" s="176"/>
      <c r="E39" s="176"/>
      <c r="F39" s="176"/>
      <c r="G39" s="176"/>
      <c r="H39" s="176"/>
      <c r="I39" s="176"/>
      <c r="J39" s="176"/>
      <c r="K39" s="176"/>
      <c r="L39" s="176"/>
      <c r="M39" s="176"/>
      <c r="N39" s="176"/>
      <c r="O39" s="176"/>
      <c r="P39" s="176"/>
      <c r="Q39" s="176"/>
      <c r="R39" s="176"/>
      <c r="S39" s="176"/>
      <c r="T39" s="176"/>
      <c r="U39" s="176"/>
      <c r="V39" s="176"/>
      <c r="W39" s="176"/>
      <c r="X39" s="176"/>
      <c r="Y39" s="176"/>
      <c r="Z39" s="176"/>
      <c r="AA39" s="176"/>
      <c r="AB39" s="176"/>
      <c r="AC39" s="176"/>
      <c r="AD39" s="176"/>
      <c r="AE39" s="176"/>
      <c r="AF39" s="176"/>
      <c r="AG39" s="176"/>
      <c r="AH39" s="176"/>
      <c r="AI39" s="176"/>
      <c r="AJ39" s="176"/>
      <c r="AK39" s="176"/>
      <c r="AL39" s="176"/>
      <c r="AM39" s="176"/>
      <c r="AN39" s="176"/>
      <c r="AO39" s="176"/>
      <c r="AP39" s="176"/>
      <c r="AQ39" s="176"/>
      <c r="AR39" s="176"/>
      <c r="AS39" s="176"/>
      <c r="AT39" s="176"/>
      <c r="AU39" s="176"/>
      <c r="AV39" s="176"/>
      <c r="AW39" s="176"/>
      <c r="AX39" s="176"/>
      <c r="AY39" s="176"/>
      <c r="AZ39" s="176"/>
      <c r="BA39" s="176"/>
      <c r="BB39" s="176"/>
      <c r="BC39" s="176"/>
      <c r="BD39" s="176"/>
      <c r="BE39" s="176"/>
      <c r="BF39" s="176"/>
      <c r="BG39" s="176"/>
      <c r="BH39" s="176"/>
      <c r="BI39" s="176"/>
      <c r="BJ39" s="176"/>
      <c r="BK39" s="176"/>
      <c r="BL39" s="176"/>
      <c r="BM39" s="176"/>
      <c r="BN39" s="176"/>
      <c r="BO39" s="176"/>
      <c r="BP39" s="176"/>
      <c r="BQ39" s="176"/>
      <c r="BR39" s="176"/>
      <c r="BS39" s="176"/>
      <c r="BT39" s="177"/>
      <c r="BU39" s="169"/>
      <c r="BV39" s="170"/>
      <c r="BW39" s="170"/>
      <c r="BX39" s="170"/>
      <c r="BY39" s="170"/>
      <c r="BZ39" s="170"/>
      <c r="CA39" s="170"/>
      <c r="CB39" s="170"/>
      <c r="CC39" s="170"/>
      <c r="CD39" s="170"/>
      <c r="CE39" s="170"/>
      <c r="CF39" s="170"/>
      <c r="CG39" s="170"/>
      <c r="CH39" s="170"/>
      <c r="CI39" s="170"/>
      <c r="CJ39" s="170"/>
      <c r="CK39" s="170"/>
      <c r="CL39" s="170"/>
      <c r="CM39" s="170"/>
      <c r="CN39" s="170"/>
      <c r="CO39" s="170"/>
      <c r="CP39" s="170"/>
      <c r="CQ39" s="170"/>
      <c r="CR39" s="170"/>
      <c r="CS39" s="170"/>
      <c r="CT39" s="170"/>
      <c r="CU39" s="170"/>
      <c r="CV39" s="170"/>
      <c r="CW39" s="170"/>
      <c r="CX39" s="170"/>
      <c r="CY39" s="170"/>
      <c r="CZ39" s="170"/>
      <c r="DA39" s="170"/>
      <c r="DB39" s="170"/>
      <c r="DC39" s="171"/>
    </row>
    <row r="40" spans="1:107" ht="15" customHeight="1" x14ac:dyDescent="0.2">
      <c r="A40" s="26"/>
      <c r="B40" s="181" t="s">
        <v>4</v>
      </c>
      <c r="C40" s="181"/>
      <c r="D40" s="181"/>
      <c r="E40" s="181"/>
      <c r="F40" s="181"/>
      <c r="G40" s="181"/>
      <c r="H40" s="181"/>
      <c r="I40" s="181"/>
      <c r="J40" s="181"/>
      <c r="K40" s="181"/>
      <c r="L40" s="181"/>
      <c r="M40" s="181"/>
      <c r="N40" s="181"/>
      <c r="O40" s="181"/>
      <c r="P40" s="181"/>
      <c r="Q40" s="181"/>
      <c r="R40" s="181"/>
      <c r="S40" s="181"/>
      <c r="T40" s="181"/>
      <c r="U40" s="181"/>
      <c r="V40" s="181"/>
      <c r="W40" s="181"/>
      <c r="X40" s="181"/>
      <c r="Y40" s="181"/>
      <c r="Z40" s="181"/>
      <c r="AA40" s="181"/>
      <c r="AB40" s="181"/>
      <c r="AC40" s="181"/>
      <c r="AD40" s="181"/>
      <c r="AE40" s="181"/>
      <c r="AF40" s="181"/>
      <c r="AG40" s="181"/>
      <c r="AH40" s="181"/>
      <c r="AI40" s="181"/>
      <c r="AJ40" s="181"/>
      <c r="AK40" s="181"/>
      <c r="AL40" s="181"/>
      <c r="AM40" s="181"/>
      <c r="AN40" s="181"/>
      <c r="AO40" s="181"/>
      <c r="AP40" s="181"/>
      <c r="AQ40" s="181"/>
      <c r="AR40" s="181"/>
      <c r="AS40" s="181"/>
      <c r="AT40" s="181"/>
      <c r="AU40" s="181"/>
      <c r="AV40" s="181"/>
      <c r="AW40" s="181"/>
      <c r="AX40" s="181"/>
      <c r="AY40" s="181"/>
      <c r="AZ40" s="181"/>
      <c r="BA40" s="181"/>
      <c r="BB40" s="181"/>
      <c r="BC40" s="181"/>
      <c r="BD40" s="181"/>
      <c r="BE40" s="181"/>
      <c r="BF40" s="181"/>
      <c r="BG40" s="181"/>
      <c r="BH40" s="181"/>
      <c r="BI40" s="181"/>
      <c r="BJ40" s="181"/>
      <c r="BK40" s="181"/>
      <c r="BL40" s="181"/>
      <c r="BM40" s="181"/>
      <c r="BN40" s="181"/>
      <c r="BO40" s="181"/>
      <c r="BP40" s="181"/>
      <c r="BQ40" s="181"/>
      <c r="BR40" s="181"/>
      <c r="BS40" s="181"/>
      <c r="BT40" s="182"/>
      <c r="BU40" s="169"/>
      <c r="BV40" s="170"/>
      <c r="BW40" s="170"/>
      <c r="BX40" s="170"/>
      <c r="BY40" s="170"/>
      <c r="BZ40" s="170"/>
      <c r="CA40" s="170"/>
      <c r="CB40" s="170"/>
      <c r="CC40" s="170"/>
      <c r="CD40" s="170"/>
      <c r="CE40" s="170"/>
      <c r="CF40" s="170"/>
      <c r="CG40" s="170"/>
      <c r="CH40" s="170"/>
      <c r="CI40" s="170"/>
      <c r="CJ40" s="170"/>
      <c r="CK40" s="170"/>
      <c r="CL40" s="170"/>
      <c r="CM40" s="170"/>
      <c r="CN40" s="170"/>
      <c r="CO40" s="170"/>
      <c r="CP40" s="170"/>
      <c r="CQ40" s="170"/>
      <c r="CR40" s="170"/>
      <c r="CS40" s="170"/>
      <c r="CT40" s="170"/>
      <c r="CU40" s="170"/>
      <c r="CV40" s="170"/>
      <c r="CW40" s="170"/>
      <c r="CX40" s="170"/>
      <c r="CY40" s="170"/>
      <c r="CZ40" s="170"/>
      <c r="DA40" s="170"/>
      <c r="DB40" s="170"/>
      <c r="DC40" s="171"/>
    </row>
    <row r="41" spans="1:107" ht="29.25" customHeight="1" x14ac:dyDescent="0.2">
      <c r="A41" s="25"/>
      <c r="B41" s="176" t="s">
        <v>58</v>
      </c>
      <c r="C41" s="176"/>
      <c r="D41" s="176"/>
      <c r="E41" s="176"/>
      <c r="F41" s="176"/>
      <c r="G41" s="176"/>
      <c r="H41" s="176"/>
      <c r="I41" s="176"/>
      <c r="J41" s="176"/>
      <c r="K41" s="176"/>
      <c r="L41" s="176"/>
      <c r="M41" s="176"/>
      <c r="N41" s="176"/>
      <c r="O41" s="176"/>
      <c r="P41" s="176"/>
      <c r="Q41" s="176"/>
      <c r="R41" s="176"/>
      <c r="S41" s="176"/>
      <c r="T41" s="176"/>
      <c r="U41" s="176"/>
      <c r="V41" s="176"/>
      <c r="W41" s="176"/>
      <c r="X41" s="176"/>
      <c r="Y41" s="176"/>
      <c r="Z41" s="176"/>
      <c r="AA41" s="176"/>
      <c r="AB41" s="176"/>
      <c r="AC41" s="176"/>
      <c r="AD41" s="176"/>
      <c r="AE41" s="176"/>
      <c r="AF41" s="176"/>
      <c r="AG41" s="176"/>
      <c r="AH41" s="176"/>
      <c r="AI41" s="176"/>
      <c r="AJ41" s="176"/>
      <c r="AK41" s="176"/>
      <c r="AL41" s="176"/>
      <c r="AM41" s="176"/>
      <c r="AN41" s="176"/>
      <c r="AO41" s="176"/>
      <c r="AP41" s="176"/>
      <c r="AQ41" s="176"/>
      <c r="AR41" s="176"/>
      <c r="AS41" s="176"/>
      <c r="AT41" s="176"/>
      <c r="AU41" s="176"/>
      <c r="AV41" s="176"/>
      <c r="AW41" s="176"/>
      <c r="AX41" s="176"/>
      <c r="AY41" s="176"/>
      <c r="AZ41" s="176"/>
      <c r="BA41" s="176"/>
      <c r="BB41" s="176"/>
      <c r="BC41" s="176"/>
      <c r="BD41" s="176"/>
      <c r="BE41" s="176"/>
      <c r="BF41" s="176"/>
      <c r="BG41" s="176"/>
      <c r="BH41" s="176"/>
      <c r="BI41" s="176"/>
      <c r="BJ41" s="176"/>
      <c r="BK41" s="176"/>
      <c r="BL41" s="176"/>
      <c r="BM41" s="176"/>
      <c r="BN41" s="176"/>
      <c r="BO41" s="176"/>
      <c r="BP41" s="176"/>
      <c r="BQ41" s="176"/>
      <c r="BR41" s="176"/>
      <c r="BS41" s="176"/>
      <c r="BT41" s="177"/>
      <c r="BU41" s="178"/>
      <c r="BV41" s="179"/>
      <c r="BW41" s="179"/>
      <c r="BX41" s="179"/>
      <c r="BY41" s="179"/>
      <c r="BZ41" s="179"/>
      <c r="CA41" s="179"/>
      <c r="CB41" s="179"/>
      <c r="CC41" s="179"/>
      <c r="CD41" s="179"/>
      <c r="CE41" s="179"/>
      <c r="CF41" s="179"/>
      <c r="CG41" s="179"/>
      <c r="CH41" s="179"/>
      <c r="CI41" s="179"/>
      <c r="CJ41" s="179"/>
      <c r="CK41" s="179"/>
      <c r="CL41" s="179"/>
      <c r="CM41" s="179"/>
      <c r="CN41" s="179"/>
      <c r="CO41" s="179"/>
      <c r="CP41" s="179"/>
      <c r="CQ41" s="179"/>
      <c r="CR41" s="179"/>
      <c r="CS41" s="179"/>
      <c r="CT41" s="179"/>
      <c r="CU41" s="179"/>
      <c r="CV41" s="179"/>
      <c r="CW41" s="179"/>
      <c r="CX41" s="179"/>
      <c r="CY41" s="179"/>
      <c r="CZ41" s="179"/>
      <c r="DA41" s="179"/>
      <c r="DB41" s="179"/>
      <c r="DC41" s="180"/>
    </row>
    <row r="42" spans="1:107" ht="15" customHeight="1" x14ac:dyDescent="0.2">
      <c r="A42" s="30"/>
      <c r="B42" s="174" t="s">
        <v>4</v>
      </c>
      <c r="C42" s="174"/>
      <c r="D42" s="174"/>
      <c r="E42" s="174"/>
      <c r="F42" s="174"/>
      <c r="G42" s="174"/>
      <c r="H42" s="174"/>
      <c r="I42" s="174"/>
      <c r="J42" s="174"/>
      <c r="K42" s="174"/>
      <c r="L42" s="174"/>
      <c r="M42" s="174"/>
      <c r="N42" s="174"/>
      <c r="O42" s="174"/>
      <c r="P42" s="174"/>
      <c r="Q42" s="174"/>
      <c r="R42" s="174"/>
      <c r="S42" s="174"/>
      <c r="T42" s="174"/>
      <c r="U42" s="174"/>
      <c r="V42" s="174"/>
      <c r="W42" s="174"/>
      <c r="X42" s="174"/>
      <c r="Y42" s="174"/>
      <c r="Z42" s="174"/>
      <c r="AA42" s="174"/>
      <c r="AB42" s="174"/>
      <c r="AC42" s="174"/>
      <c r="AD42" s="174"/>
      <c r="AE42" s="174"/>
      <c r="AF42" s="174"/>
      <c r="AG42" s="174"/>
      <c r="AH42" s="174"/>
      <c r="AI42" s="174"/>
      <c r="AJ42" s="174"/>
      <c r="AK42" s="174"/>
      <c r="AL42" s="174"/>
      <c r="AM42" s="174"/>
      <c r="AN42" s="174"/>
      <c r="AO42" s="174"/>
      <c r="AP42" s="174"/>
      <c r="AQ42" s="174"/>
      <c r="AR42" s="174"/>
      <c r="AS42" s="174"/>
      <c r="AT42" s="174"/>
      <c r="AU42" s="174"/>
      <c r="AV42" s="174"/>
      <c r="AW42" s="174"/>
      <c r="AX42" s="174"/>
      <c r="AY42" s="174"/>
      <c r="AZ42" s="174"/>
      <c r="BA42" s="174"/>
      <c r="BB42" s="174"/>
      <c r="BC42" s="174"/>
      <c r="BD42" s="174"/>
      <c r="BE42" s="174"/>
      <c r="BF42" s="174"/>
      <c r="BG42" s="174"/>
      <c r="BH42" s="174"/>
      <c r="BI42" s="174"/>
      <c r="BJ42" s="174"/>
      <c r="BK42" s="174"/>
      <c r="BL42" s="174"/>
      <c r="BM42" s="174"/>
      <c r="BN42" s="174"/>
      <c r="BO42" s="174"/>
      <c r="BP42" s="174"/>
      <c r="BQ42" s="174"/>
      <c r="BR42" s="174"/>
      <c r="BS42" s="174"/>
      <c r="BT42" s="175"/>
      <c r="BU42" s="178"/>
      <c r="BV42" s="179"/>
      <c r="BW42" s="179"/>
      <c r="BX42" s="179"/>
      <c r="BY42" s="179"/>
      <c r="BZ42" s="179"/>
      <c r="CA42" s="179"/>
      <c r="CB42" s="179"/>
      <c r="CC42" s="179"/>
      <c r="CD42" s="179"/>
      <c r="CE42" s="179"/>
      <c r="CF42" s="179"/>
      <c r="CG42" s="179"/>
      <c r="CH42" s="179"/>
      <c r="CI42" s="179"/>
      <c r="CJ42" s="179"/>
      <c r="CK42" s="179"/>
      <c r="CL42" s="179"/>
      <c r="CM42" s="179"/>
      <c r="CN42" s="179"/>
      <c r="CO42" s="179"/>
      <c r="CP42" s="179"/>
      <c r="CQ42" s="179"/>
      <c r="CR42" s="179"/>
      <c r="CS42" s="179"/>
      <c r="CT42" s="179"/>
      <c r="CU42" s="179"/>
      <c r="CV42" s="179"/>
      <c r="CW42" s="179"/>
      <c r="CX42" s="179"/>
      <c r="CY42" s="179"/>
      <c r="CZ42" s="179"/>
      <c r="DA42" s="179"/>
      <c r="DB42" s="179"/>
      <c r="DC42" s="180"/>
    </row>
    <row r="43" spans="1:107" ht="15" customHeight="1" x14ac:dyDescent="0.2">
      <c r="A43" s="25"/>
      <c r="B43" s="172" t="s">
        <v>60</v>
      </c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  <c r="O43" s="172"/>
      <c r="P43" s="172"/>
      <c r="Q43" s="172"/>
      <c r="R43" s="172"/>
      <c r="S43" s="172"/>
      <c r="T43" s="172"/>
      <c r="U43" s="172"/>
      <c r="V43" s="172"/>
      <c r="W43" s="172"/>
      <c r="X43" s="172"/>
      <c r="Y43" s="172"/>
      <c r="Z43" s="172"/>
      <c r="AA43" s="172"/>
      <c r="AB43" s="172"/>
      <c r="AC43" s="172"/>
      <c r="AD43" s="172"/>
      <c r="AE43" s="172"/>
      <c r="AF43" s="172"/>
      <c r="AG43" s="172"/>
      <c r="AH43" s="172"/>
      <c r="AI43" s="172"/>
      <c r="AJ43" s="172"/>
      <c r="AK43" s="172"/>
      <c r="AL43" s="172"/>
      <c r="AM43" s="172"/>
      <c r="AN43" s="172"/>
      <c r="AO43" s="172"/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  <c r="BA43" s="172"/>
      <c r="BB43" s="172"/>
      <c r="BC43" s="172"/>
      <c r="BD43" s="172"/>
      <c r="BE43" s="172"/>
      <c r="BF43" s="172"/>
      <c r="BG43" s="172"/>
      <c r="BH43" s="172"/>
      <c r="BI43" s="172"/>
      <c r="BJ43" s="172"/>
      <c r="BK43" s="172"/>
      <c r="BL43" s="172"/>
      <c r="BM43" s="172"/>
      <c r="BN43" s="172"/>
      <c r="BO43" s="172"/>
      <c r="BP43" s="172"/>
      <c r="BQ43" s="172"/>
      <c r="BR43" s="172"/>
      <c r="BS43" s="172"/>
      <c r="BT43" s="173"/>
      <c r="BU43" s="169"/>
      <c r="BV43" s="170"/>
      <c r="BW43" s="170"/>
      <c r="BX43" s="170"/>
      <c r="BY43" s="170"/>
      <c r="BZ43" s="170"/>
      <c r="CA43" s="170"/>
      <c r="CB43" s="170"/>
      <c r="CC43" s="170"/>
      <c r="CD43" s="170"/>
      <c r="CE43" s="170"/>
      <c r="CF43" s="170"/>
      <c r="CG43" s="170"/>
      <c r="CH43" s="170"/>
      <c r="CI43" s="170"/>
      <c r="CJ43" s="170"/>
      <c r="CK43" s="170"/>
      <c r="CL43" s="170"/>
      <c r="CM43" s="170"/>
      <c r="CN43" s="170"/>
      <c r="CO43" s="170"/>
      <c r="CP43" s="170"/>
      <c r="CQ43" s="170"/>
      <c r="CR43" s="170"/>
      <c r="CS43" s="170"/>
      <c r="CT43" s="170"/>
      <c r="CU43" s="170"/>
      <c r="CV43" s="170"/>
      <c r="CW43" s="170"/>
      <c r="CX43" s="170"/>
      <c r="CY43" s="170"/>
      <c r="CZ43" s="170"/>
      <c r="DA43" s="170"/>
      <c r="DB43" s="170"/>
      <c r="DC43" s="171"/>
    </row>
    <row r="44" spans="1:107" ht="15" customHeight="1" x14ac:dyDescent="0.2">
      <c r="A44" s="25"/>
      <c r="B44" s="172" t="s">
        <v>61</v>
      </c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  <c r="O44" s="172"/>
      <c r="P44" s="172"/>
      <c r="Q44" s="172"/>
      <c r="R44" s="172"/>
      <c r="S44" s="172"/>
      <c r="T44" s="172"/>
      <c r="U44" s="172"/>
      <c r="V44" s="172"/>
      <c r="W44" s="172"/>
      <c r="X44" s="172"/>
      <c r="Y44" s="172"/>
      <c r="Z44" s="172"/>
      <c r="AA44" s="172"/>
      <c r="AB44" s="172"/>
      <c r="AC44" s="172"/>
      <c r="AD44" s="172"/>
      <c r="AE44" s="172"/>
      <c r="AF44" s="172"/>
      <c r="AG44" s="172"/>
      <c r="AH44" s="172"/>
      <c r="AI44" s="172"/>
      <c r="AJ44" s="172"/>
      <c r="AK44" s="172"/>
      <c r="AL44" s="172"/>
      <c r="AM44" s="172"/>
      <c r="AN44" s="172"/>
      <c r="AO44" s="172"/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  <c r="BA44" s="172"/>
      <c r="BB44" s="172"/>
      <c r="BC44" s="172"/>
      <c r="BD44" s="172"/>
      <c r="BE44" s="172"/>
      <c r="BF44" s="172"/>
      <c r="BG44" s="172"/>
      <c r="BH44" s="172"/>
      <c r="BI44" s="172"/>
      <c r="BJ44" s="172"/>
      <c r="BK44" s="172"/>
      <c r="BL44" s="172"/>
      <c r="BM44" s="172"/>
      <c r="BN44" s="172"/>
      <c r="BO44" s="172"/>
      <c r="BP44" s="172"/>
      <c r="BQ44" s="172"/>
      <c r="BR44" s="172"/>
      <c r="BS44" s="172"/>
      <c r="BT44" s="173"/>
      <c r="BU44" s="169"/>
      <c r="BV44" s="170"/>
      <c r="BW44" s="170"/>
      <c r="BX44" s="170"/>
      <c r="BY44" s="170"/>
      <c r="BZ44" s="170"/>
      <c r="CA44" s="170"/>
      <c r="CB44" s="170"/>
      <c r="CC44" s="170"/>
      <c r="CD44" s="170"/>
      <c r="CE44" s="170"/>
      <c r="CF44" s="170"/>
      <c r="CG44" s="170"/>
      <c r="CH44" s="170"/>
      <c r="CI44" s="170"/>
      <c r="CJ44" s="170"/>
      <c r="CK44" s="170"/>
      <c r="CL44" s="170"/>
      <c r="CM44" s="170"/>
      <c r="CN44" s="170"/>
      <c r="CO44" s="170"/>
      <c r="CP44" s="170"/>
      <c r="CQ44" s="170"/>
      <c r="CR44" s="170"/>
      <c r="CS44" s="170"/>
      <c r="CT44" s="170"/>
      <c r="CU44" s="170"/>
      <c r="CV44" s="170"/>
      <c r="CW44" s="170"/>
      <c r="CX44" s="170"/>
      <c r="CY44" s="170"/>
      <c r="CZ44" s="170"/>
      <c r="DA44" s="170"/>
      <c r="DB44" s="170"/>
      <c r="DC44" s="171"/>
    </row>
    <row r="45" spans="1:107" ht="15" customHeight="1" x14ac:dyDescent="0.2">
      <c r="A45" s="25"/>
      <c r="B45" s="172" t="s">
        <v>59</v>
      </c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  <c r="O45" s="172"/>
      <c r="P45" s="172"/>
      <c r="Q45" s="172"/>
      <c r="R45" s="172"/>
      <c r="S45" s="172"/>
      <c r="T45" s="172"/>
      <c r="U45" s="172"/>
      <c r="V45" s="172"/>
      <c r="W45" s="172"/>
      <c r="X45" s="172"/>
      <c r="Y45" s="172"/>
      <c r="Z45" s="172"/>
      <c r="AA45" s="172"/>
      <c r="AB45" s="172"/>
      <c r="AC45" s="172"/>
      <c r="AD45" s="172"/>
      <c r="AE45" s="172"/>
      <c r="AF45" s="172"/>
      <c r="AG45" s="172"/>
      <c r="AH45" s="172"/>
      <c r="AI45" s="172"/>
      <c r="AJ45" s="172"/>
      <c r="AK45" s="172"/>
      <c r="AL45" s="172"/>
      <c r="AM45" s="172"/>
      <c r="AN45" s="172"/>
      <c r="AO45" s="172"/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  <c r="BA45" s="172"/>
      <c r="BB45" s="172"/>
      <c r="BC45" s="172"/>
      <c r="BD45" s="172"/>
      <c r="BE45" s="172"/>
      <c r="BF45" s="172"/>
      <c r="BG45" s="172"/>
      <c r="BH45" s="172"/>
      <c r="BI45" s="172"/>
      <c r="BJ45" s="172"/>
      <c r="BK45" s="172"/>
      <c r="BL45" s="172"/>
      <c r="BM45" s="172"/>
      <c r="BN45" s="172"/>
      <c r="BO45" s="172"/>
      <c r="BP45" s="172"/>
      <c r="BQ45" s="172"/>
      <c r="BR45" s="172"/>
      <c r="BS45" s="172"/>
      <c r="BT45" s="173"/>
      <c r="BU45" s="169"/>
      <c r="BV45" s="170"/>
      <c r="BW45" s="170"/>
      <c r="BX45" s="170"/>
      <c r="BY45" s="170"/>
      <c r="BZ45" s="170"/>
      <c r="CA45" s="170"/>
      <c r="CB45" s="170"/>
      <c r="CC45" s="170"/>
      <c r="CD45" s="170"/>
      <c r="CE45" s="170"/>
      <c r="CF45" s="170"/>
      <c r="CG45" s="170"/>
      <c r="CH45" s="170"/>
      <c r="CI45" s="170"/>
      <c r="CJ45" s="170"/>
      <c r="CK45" s="170"/>
      <c r="CL45" s="170"/>
      <c r="CM45" s="170"/>
      <c r="CN45" s="170"/>
      <c r="CO45" s="170"/>
      <c r="CP45" s="170"/>
      <c r="CQ45" s="170"/>
      <c r="CR45" s="170"/>
      <c r="CS45" s="170"/>
      <c r="CT45" s="170"/>
      <c r="CU45" s="170"/>
      <c r="CV45" s="170"/>
      <c r="CW45" s="170"/>
      <c r="CX45" s="170"/>
      <c r="CY45" s="170"/>
      <c r="CZ45" s="170"/>
      <c r="DA45" s="170"/>
      <c r="DB45" s="170"/>
      <c r="DC45" s="171"/>
    </row>
    <row r="46" spans="1:107" ht="15" customHeight="1" x14ac:dyDescent="0.2">
      <c r="A46" s="25"/>
      <c r="B46" s="172" t="s">
        <v>62</v>
      </c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  <c r="O46" s="172"/>
      <c r="P46" s="172"/>
      <c r="Q46" s="172"/>
      <c r="R46" s="172"/>
      <c r="S46" s="172"/>
      <c r="T46" s="172"/>
      <c r="U46" s="172"/>
      <c r="V46" s="172"/>
      <c r="W46" s="172"/>
      <c r="X46" s="172"/>
      <c r="Y46" s="172"/>
      <c r="Z46" s="172"/>
      <c r="AA46" s="172"/>
      <c r="AB46" s="172"/>
      <c r="AC46" s="172"/>
      <c r="AD46" s="172"/>
      <c r="AE46" s="172"/>
      <c r="AF46" s="172"/>
      <c r="AG46" s="172"/>
      <c r="AH46" s="172"/>
      <c r="AI46" s="172"/>
      <c r="AJ46" s="172"/>
      <c r="AK46" s="172"/>
      <c r="AL46" s="172"/>
      <c r="AM46" s="172"/>
      <c r="AN46" s="172"/>
      <c r="AO46" s="172"/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  <c r="BA46" s="172"/>
      <c r="BB46" s="172"/>
      <c r="BC46" s="172"/>
      <c r="BD46" s="172"/>
      <c r="BE46" s="172"/>
      <c r="BF46" s="172"/>
      <c r="BG46" s="172"/>
      <c r="BH46" s="172"/>
      <c r="BI46" s="172"/>
      <c r="BJ46" s="172"/>
      <c r="BK46" s="172"/>
      <c r="BL46" s="172"/>
      <c r="BM46" s="172"/>
      <c r="BN46" s="172"/>
      <c r="BO46" s="172"/>
      <c r="BP46" s="172"/>
      <c r="BQ46" s="172"/>
      <c r="BR46" s="172"/>
      <c r="BS46" s="172"/>
      <c r="BT46" s="173"/>
      <c r="BU46" s="169"/>
      <c r="BV46" s="170"/>
      <c r="BW46" s="170"/>
      <c r="BX46" s="170"/>
      <c r="BY46" s="170"/>
      <c r="BZ46" s="170"/>
      <c r="CA46" s="170"/>
      <c r="CB46" s="170"/>
      <c r="CC46" s="170"/>
      <c r="CD46" s="170"/>
      <c r="CE46" s="170"/>
      <c r="CF46" s="170"/>
      <c r="CG46" s="170"/>
      <c r="CH46" s="170"/>
      <c r="CI46" s="170"/>
      <c r="CJ46" s="170"/>
      <c r="CK46" s="170"/>
      <c r="CL46" s="170"/>
      <c r="CM46" s="170"/>
      <c r="CN46" s="170"/>
      <c r="CO46" s="170"/>
      <c r="CP46" s="170"/>
      <c r="CQ46" s="170"/>
      <c r="CR46" s="170"/>
      <c r="CS46" s="170"/>
      <c r="CT46" s="170"/>
      <c r="CU46" s="170"/>
      <c r="CV46" s="170"/>
      <c r="CW46" s="170"/>
      <c r="CX46" s="170"/>
      <c r="CY46" s="170"/>
      <c r="CZ46" s="170"/>
      <c r="DA46" s="170"/>
      <c r="DB46" s="170"/>
      <c r="DC46" s="171"/>
    </row>
    <row r="47" spans="1:107" ht="15" customHeight="1" x14ac:dyDescent="0.2">
      <c r="A47" s="25"/>
      <c r="B47" s="172" t="s">
        <v>63</v>
      </c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  <c r="O47" s="172"/>
      <c r="P47" s="172"/>
      <c r="Q47" s="172"/>
      <c r="R47" s="172"/>
      <c r="S47" s="172"/>
      <c r="T47" s="172"/>
      <c r="U47" s="172"/>
      <c r="V47" s="172"/>
      <c r="W47" s="172"/>
      <c r="X47" s="172"/>
      <c r="Y47" s="172"/>
      <c r="Z47" s="172"/>
      <c r="AA47" s="172"/>
      <c r="AB47" s="172"/>
      <c r="AC47" s="172"/>
      <c r="AD47" s="172"/>
      <c r="AE47" s="172"/>
      <c r="AF47" s="172"/>
      <c r="AG47" s="172"/>
      <c r="AH47" s="172"/>
      <c r="AI47" s="172"/>
      <c r="AJ47" s="172"/>
      <c r="AK47" s="172"/>
      <c r="AL47" s="172"/>
      <c r="AM47" s="172"/>
      <c r="AN47" s="172"/>
      <c r="AO47" s="172"/>
      <c r="AP47" s="172"/>
      <c r="AQ47" s="172"/>
      <c r="AR47" s="172"/>
      <c r="AS47" s="172"/>
      <c r="AT47" s="172"/>
      <c r="AU47" s="172"/>
      <c r="AV47" s="172"/>
      <c r="AW47" s="172"/>
      <c r="AX47" s="172"/>
      <c r="AY47" s="172"/>
      <c r="AZ47" s="172"/>
      <c r="BA47" s="172"/>
      <c r="BB47" s="172"/>
      <c r="BC47" s="172"/>
      <c r="BD47" s="172"/>
      <c r="BE47" s="172"/>
      <c r="BF47" s="172"/>
      <c r="BG47" s="172"/>
      <c r="BH47" s="172"/>
      <c r="BI47" s="172"/>
      <c r="BJ47" s="172"/>
      <c r="BK47" s="172"/>
      <c r="BL47" s="172"/>
      <c r="BM47" s="172"/>
      <c r="BN47" s="172"/>
      <c r="BO47" s="172"/>
      <c r="BP47" s="172"/>
      <c r="BQ47" s="172"/>
      <c r="BR47" s="172"/>
      <c r="BS47" s="172"/>
      <c r="BT47" s="173"/>
      <c r="BU47" s="169"/>
      <c r="BV47" s="170"/>
      <c r="BW47" s="170"/>
      <c r="BX47" s="170"/>
      <c r="BY47" s="170"/>
      <c r="BZ47" s="170"/>
      <c r="CA47" s="170"/>
      <c r="CB47" s="170"/>
      <c r="CC47" s="170"/>
      <c r="CD47" s="170"/>
      <c r="CE47" s="170"/>
      <c r="CF47" s="170"/>
      <c r="CG47" s="170"/>
      <c r="CH47" s="170"/>
      <c r="CI47" s="170"/>
      <c r="CJ47" s="170"/>
      <c r="CK47" s="170"/>
      <c r="CL47" s="170"/>
      <c r="CM47" s="170"/>
      <c r="CN47" s="170"/>
      <c r="CO47" s="170"/>
      <c r="CP47" s="170"/>
      <c r="CQ47" s="170"/>
      <c r="CR47" s="170"/>
      <c r="CS47" s="170"/>
      <c r="CT47" s="170"/>
      <c r="CU47" s="170"/>
      <c r="CV47" s="170"/>
      <c r="CW47" s="170"/>
      <c r="CX47" s="170"/>
      <c r="CY47" s="170"/>
      <c r="CZ47" s="170"/>
      <c r="DA47" s="170"/>
      <c r="DB47" s="170"/>
      <c r="DC47" s="171"/>
    </row>
    <row r="48" spans="1:107" ht="15" customHeight="1" x14ac:dyDescent="0.2">
      <c r="A48" s="25"/>
      <c r="B48" s="172" t="s">
        <v>64</v>
      </c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  <c r="O48" s="172"/>
      <c r="P48" s="172"/>
      <c r="Q48" s="172"/>
      <c r="R48" s="172"/>
      <c r="S48" s="172"/>
      <c r="T48" s="172"/>
      <c r="U48" s="172"/>
      <c r="V48" s="172"/>
      <c r="W48" s="172"/>
      <c r="X48" s="172"/>
      <c r="Y48" s="172"/>
      <c r="Z48" s="172"/>
      <c r="AA48" s="172"/>
      <c r="AB48" s="172"/>
      <c r="AC48" s="172"/>
      <c r="AD48" s="172"/>
      <c r="AE48" s="172"/>
      <c r="AF48" s="172"/>
      <c r="AG48" s="172"/>
      <c r="AH48" s="172"/>
      <c r="AI48" s="172"/>
      <c r="AJ48" s="172"/>
      <c r="AK48" s="172"/>
      <c r="AL48" s="172"/>
      <c r="AM48" s="172"/>
      <c r="AN48" s="172"/>
      <c r="AO48" s="172"/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  <c r="BA48" s="172"/>
      <c r="BB48" s="172"/>
      <c r="BC48" s="172"/>
      <c r="BD48" s="172"/>
      <c r="BE48" s="172"/>
      <c r="BF48" s="172"/>
      <c r="BG48" s="172"/>
      <c r="BH48" s="172"/>
      <c r="BI48" s="172"/>
      <c r="BJ48" s="172"/>
      <c r="BK48" s="172"/>
      <c r="BL48" s="172"/>
      <c r="BM48" s="172"/>
      <c r="BN48" s="172"/>
      <c r="BO48" s="172"/>
      <c r="BP48" s="172"/>
      <c r="BQ48" s="172"/>
      <c r="BR48" s="172"/>
      <c r="BS48" s="172"/>
      <c r="BT48" s="173"/>
      <c r="BU48" s="169"/>
      <c r="BV48" s="170"/>
      <c r="BW48" s="170"/>
      <c r="BX48" s="170"/>
      <c r="BY48" s="170"/>
      <c r="BZ48" s="170"/>
      <c r="CA48" s="170"/>
      <c r="CB48" s="170"/>
      <c r="CC48" s="170"/>
      <c r="CD48" s="170"/>
      <c r="CE48" s="170"/>
      <c r="CF48" s="170"/>
      <c r="CG48" s="170"/>
      <c r="CH48" s="170"/>
      <c r="CI48" s="170"/>
      <c r="CJ48" s="170"/>
      <c r="CK48" s="170"/>
      <c r="CL48" s="170"/>
      <c r="CM48" s="170"/>
      <c r="CN48" s="170"/>
      <c r="CO48" s="170"/>
      <c r="CP48" s="170"/>
      <c r="CQ48" s="170"/>
      <c r="CR48" s="170"/>
      <c r="CS48" s="170"/>
      <c r="CT48" s="170"/>
      <c r="CU48" s="170"/>
      <c r="CV48" s="170"/>
      <c r="CW48" s="170"/>
      <c r="CX48" s="170"/>
      <c r="CY48" s="170"/>
      <c r="CZ48" s="170"/>
      <c r="DA48" s="170"/>
      <c r="DB48" s="170"/>
      <c r="DC48" s="171"/>
    </row>
    <row r="49" spans="1:107" ht="40.5" customHeight="1" x14ac:dyDescent="0.2">
      <c r="A49" s="25"/>
      <c r="B49" s="176" t="s">
        <v>65</v>
      </c>
      <c r="C49" s="176"/>
      <c r="D49" s="176"/>
      <c r="E49" s="176"/>
      <c r="F49" s="176"/>
      <c r="G49" s="176"/>
      <c r="H49" s="176"/>
      <c r="I49" s="176"/>
      <c r="J49" s="176"/>
      <c r="K49" s="176"/>
      <c r="L49" s="176"/>
      <c r="M49" s="176"/>
      <c r="N49" s="176"/>
      <c r="O49" s="176"/>
      <c r="P49" s="176"/>
      <c r="Q49" s="176"/>
      <c r="R49" s="176"/>
      <c r="S49" s="176"/>
      <c r="T49" s="176"/>
      <c r="U49" s="176"/>
      <c r="V49" s="176"/>
      <c r="W49" s="176"/>
      <c r="X49" s="176"/>
      <c r="Y49" s="176"/>
      <c r="Z49" s="176"/>
      <c r="AA49" s="176"/>
      <c r="AB49" s="176"/>
      <c r="AC49" s="176"/>
      <c r="AD49" s="176"/>
      <c r="AE49" s="176"/>
      <c r="AF49" s="176"/>
      <c r="AG49" s="176"/>
      <c r="AH49" s="176"/>
      <c r="AI49" s="176"/>
      <c r="AJ49" s="176"/>
      <c r="AK49" s="176"/>
      <c r="AL49" s="176"/>
      <c r="AM49" s="176"/>
      <c r="AN49" s="176"/>
      <c r="AO49" s="176"/>
      <c r="AP49" s="176"/>
      <c r="AQ49" s="176"/>
      <c r="AR49" s="176"/>
      <c r="AS49" s="176"/>
      <c r="AT49" s="176"/>
      <c r="AU49" s="176"/>
      <c r="AV49" s="176"/>
      <c r="AW49" s="176"/>
      <c r="AX49" s="176"/>
      <c r="AY49" s="176"/>
      <c r="AZ49" s="176"/>
      <c r="BA49" s="176"/>
      <c r="BB49" s="176"/>
      <c r="BC49" s="176"/>
      <c r="BD49" s="176"/>
      <c r="BE49" s="176"/>
      <c r="BF49" s="176"/>
      <c r="BG49" s="176"/>
      <c r="BH49" s="176"/>
      <c r="BI49" s="176"/>
      <c r="BJ49" s="176"/>
      <c r="BK49" s="176"/>
      <c r="BL49" s="176"/>
      <c r="BM49" s="176"/>
      <c r="BN49" s="176"/>
      <c r="BO49" s="176"/>
      <c r="BP49" s="176"/>
      <c r="BQ49" s="176"/>
      <c r="BR49" s="176"/>
      <c r="BS49" s="176"/>
      <c r="BT49" s="177"/>
      <c r="BU49" s="169"/>
      <c r="BV49" s="170"/>
      <c r="BW49" s="170"/>
      <c r="BX49" s="170"/>
      <c r="BY49" s="170"/>
      <c r="BZ49" s="170"/>
      <c r="CA49" s="170"/>
      <c r="CB49" s="170"/>
      <c r="CC49" s="170"/>
      <c r="CD49" s="170"/>
      <c r="CE49" s="170"/>
      <c r="CF49" s="170"/>
      <c r="CG49" s="170"/>
      <c r="CH49" s="170"/>
      <c r="CI49" s="170"/>
      <c r="CJ49" s="170"/>
      <c r="CK49" s="170"/>
      <c r="CL49" s="170"/>
      <c r="CM49" s="170"/>
      <c r="CN49" s="170"/>
      <c r="CO49" s="170"/>
      <c r="CP49" s="170"/>
      <c r="CQ49" s="170"/>
      <c r="CR49" s="170"/>
      <c r="CS49" s="170"/>
      <c r="CT49" s="170"/>
      <c r="CU49" s="170"/>
      <c r="CV49" s="170"/>
      <c r="CW49" s="170"/>
      <c r="CX49" s="170"/>
      <c r="CY49" s="170"/>
      <c r="CZ49" s="170"/>
      <c r="DA49" s="170"/>
      <c r="DB49" s="170"/>
      <c r="DC49" s="171"/>
    </row>
    <row r="50" spans="1:107" ht="15" customHeight="1" x14ac:dyDescent="0.2">
      <c r="A50" s="30"/>
      <c r="B50" s="174" t="s">
        <v>4</v>
      </c>
      <c r="C50" s="174"/>
      <c r="D50" s="174"/>
      <c r="E50" s="174"/>
      <c r="F50" s="174"/>
      <c r="G50" s="174"/>
      <c r="H50" s="174"/>
      <c r="I50" s="174"/>
      <c r="J50" s="174"/>
      <c r="K50" s="174"/>
      <c r="L50" s="174"/>
      <c r="M50" s="174"/>
      <c r="N50" s="174"/>
      <c r="O50" s="174"/>
      <c r="P50" s="174"/>
      <c r="Q50" s="174"/>
      <c r="R50" s="174"/>
      <c r="S50" s="174"/>
      <c r="T50" s="174"/>
      <c r="U50" s="174"/>
      <c r="V50" s="174"/>
      <c r="W50" s="174"/>
      <c r="X50" s="174"/>
      <c r="Y50" s="174"/>
      <c r="Z50" s="174"/>
      <c r="AA50" s="174"/>
      <c r="AB50" s="174"/>
      <c r="AC50" s="174"/>
      <c r="AD50" s="174"/>
      <c r="AE50" s="174"/>
      <c r="AF50" s="174"/>
      <c r="AG50" s="174"/>
      <c r="AH50" s="174"/>
      <c r="AI50" s="174"/>
      <c r="AJ50" s="174"/>
      <c r="AK50" s="174"/>
      <c r="AL50" s="174"/>
      <c r="AM50" s="174"/>
      <c r="AN50" s="174"/>
      <c r="AO50" s="174"/>
      <c r="AP50" s="174"/>
      <c r="AQ50" s="174"/>
      <c r="AR50" s="174"/>
      <c r="AS50" s="174"/>
      <c r="AT50" s="174"/>
      <c r="AU50" s="174"/>
      <c r="AV50" s="174"/>
      <c r="AW50" s="174"/>
      <c r="AX50" s="174"/>
      <c r="AY50" s="174"/>
      <c r="AZ50" s="174"/>
      <c r="BA50" s="174"/>
      <c r="BB50" s="174"/>
      <c r="BC50" s="174"/>
      <c r="BD50" s="174"/>
      <c r="BE50" s="174"/>
      <c r="BF50" s="174"/>
      <c r="BG50" s="174"/>
      <c r="BH50" s="174"/>
      <c r="BI50" s="174"/>
      <c r="BJ50" s="174"/>
      <c r="BK50" s="174"/>
      <c r="BL50" s="174"/>
      <c r="BM50" s="174"/>
      <c r="BN50" s="174"/>
      <c r="BO50" s="174"/>
      <c r="BP50" s="174"/>
      <c r="BQ50" s="174"/>
      <c r="BR50" s="174"/>
      <c r="BS50" s="174"/>
      <c r="BT50" s="175"/>
      <c r="BU50" s="178"/>
      <c r="BV50" s="179"/>
      <c r="BW50" s="179"/>
      <c r="BX50" s="179"/>
      <c r="BY50" s="179"/>
      <c r="BZ50" s="179"/>
      <c r="CA50" s="179"/>
      <c r="CB50" s="179"/>
      <c r="CC50" s="179"/>
      <c r="CD50" s="179"/>
      <c r="CE50" s="179"/>
      <c r="CF50" s="179"/>
      <c r="CG50" s="179"/>
      <c r="CH50" s="179"/>
      <c r="CI50" s="179"/>
      <c r="CJ50" s="179"/>
      <c r="CK50" s="179"/>
      <c r="CL50" s="179"/>
      <c r="CM50" s="179"/>
      <c r="CN50" s="179"/>
      <c r="CO50" s="179"/>
      <c r="CP50" s="179"/>
      <c r="CQ50" s="179"/>
      <c r="CR50" s="179"/>
      <c r="CS50" s="179"/>
      <c r="CT50" s="179"/>
      <c r="CU50" s="179"/>
      <c r="CV50" s="179"/>
      <c r="CW50" s="179"/>
      <c r="CX50" s="179"/>
      <c r="CY50" s="179"/>
      <c r="CZ50" s="179"/>
      <c r="DA50" s="179"/>
      <c r="DB50" s="179"/>
      <c r="DC50" s="180"/>
    </row>
    <row r="51" spans="1:107" ht="15" customHeight="1" x14ac:dyDescent="0.2">
      <c r="A51" s="25"/>
      <c r="B51" s="172" t="s">
        <v>60</v>
      </c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  <c r="O51" s="172"/>
      <c r="P51" s="172"/>
      <c r="Q51" s="172"/>
      <c r="R51" s="172"/>
      <c r="S51" s="172"/>
      <c r="T51" s="172"/>
      <c r="U51" s="172"/>
      <c r="V51" s="172"/>
      <c r="W51" s="172"/>
      <c r="X51" s="172"/>
      <c r="Y51" s="172"/>
      <c r="Z51" s="172"/>
      <c r="AA51" s="172"/>
      <c r="AB51" s="172"/>
      <c r="AC51" s="172"/>
      <c r="AD51" s="172"/>
      <c r="AE51" s="172"/>
      <c r="AF51" s="172"/>
      <c r="AG51" s="172"/>
      <c r="AH51" s="172"/>
      <c r="AI51" s="172"/>
      <c r="AJ51" s="172"/>
      <c r="AK51" s="172"/>
      <c r="AL51" s="172"/>
      <c r="AM51" s="172"/>
      <c r="AN51" s="172"/>
      <c r="AO51" s="172"/>
      <c r="AP51" s="172"/>
      <c r="AQ51" s="172"/>
      <c r="AR51" s="172"/>
      <c r="AS51" s="172"/>
      <c r="AT51" s="172"/>
      <c r="AU51" s="172"/>
      <c r="AV51" s="172"/>
      <c r="AW51" s="172"/>
      <c r="AX51" s="172"/>
      <c r="AY51" s="172"/>
      <c r="AZ51" s="172"/>
      <c r="BA51" s="172"/>
      <c r="BB51" s="172"/>
      <c r="BC51" s="172"/>
      <c r="BD51" s="172"/>
      <c r="BE51" s="172"/>
      <c r="BF51" s="172"/>
      <c r="BG51" s="172"/>
      <c r="BH51" s="172"/>
      <c r="BI51" s="172"/>
      <c r="BJ51" s="172"/>
      <c r="BK51" s="172"/>
      <c r="BL51" s="172"/>
      <c r="BM51" s="172"/>
      <c r="BN51" s="172"/>
      <c r="BO51" s="172"/>
      <c r="BP51" s="172"/>
      <c r="BQ51" s="172"/>
      <c r="BR51" s="172"/>
      <c r="BS51" s="172"/>
      <c r="BT51" s="173"/>
      <c r="BU51" s="169"/>
      <c r="BV51" s="170"/>
      <c r="BW51" s="170"/>
      <c r="BX51" s="170"/>
      <c r="BY51" s="170"/>
      <c r="BZ51" s="170"/>
      <c r="CA51" s="170"/>
      <c r="CB51" s="170"/>
      <c r="CC51" s="170"/>
      <c r="CD51" s="170"/>
      <c r="CE51" s="170"/>
      <c r="CF51" s="170"/>
      <c r="CG51" s="170"/>
      <c r="CH51" s="170"/>
      <c r="CI51" s="170"/>
      <c r="CJ51" s="170"/>
      <c r="CK51" s="170"/>
      <c r="CL51" s="170"/>
      <c r="CM51" s="170"/>
      <c r="CN51" s="170"/>
      <c r="CO51" s="170"/>
      <c r="CP51" s="170"/>
      <c r="CQ51" s="170"/>
      <c r="CR51" s="170"/>
      <c r="CS51" s="170"/>
      <c r="CT51" s="170"/>
      <c r="CU51" s="170"/>
      <c r="CV51" s="170"/>
      <c r="CW51" s="170"/>
      <c r="CX51" s="170"/>
      <c r="CY51" s="170"/>
      <c r="CZ51" s="170"/>
      <c r="DA51" s="170"/>
      <c r="DB51" s="170"/>
      <c r="DC51" s="171"/>
    </row>
    <row r="52" spans="1:107" ht="15" customHeight="1" x14ac:dyDescent="0.2">
      <c r="A52" s="25"/>
      <c r="B52" s="172" t="s">
        <v>61</v>
      </c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  <c r="O52" s="172"/>
      <c r="P52" s="172"/>
      <c r="Q52" s="172"/>
      <c r="R52" s="172"/>
      <c r="S52" s="172"/>
      <c r="T52" s="172"/>
      <c r="U52" s="172"/>
      <c r="V52" s="172"/>
      <c r="W52" s="172"/>
      <c r="X52" s="172"/>
      <c r="Y52" s="172"/>
      <c r="Z52" s="172"/>
      <c r="AA52" s="172"/>
      <c r="AB52" s="172"/>
      <c r="AC52" s="172"/>
      <c r="AD52" s="172"/>
      <c r="AE52" s="172"/>
      <c r="AF52" s="172"/>
      <c r="AG52" s="172"/>
      <c r="AH52" s="172"/>
      <c r="AI52" s="172"/>
      <c r="AJ52" s="172"/>
      <c r="AK52" s="172"/>
      <c r="AL52" s="172"/>
      <c r="AM52" s="172"/>
      <c r="AN52" s="172"/>
      <c r="AO52" s="172"/>
      <c r="AP52" s="172"/>
      <c r="AQ52" s="172"/>
      <c r="AR52" s="172"/>
      <c r="AS52" s="172"/>
      <c r="AT52" s="172"/>
      <c r="AU52" s="172"/>
      <c r="AV52" s="172"/>
      <c r="AW52" s="172"/>
      <c r="AX52" s="172"/>
      <c r="AY52" s="172"/>
      <c r="AZ52" s="172"/>
      <c r="BA52" s="172"/>
      <c r="BB52" s="172"/>
      <c r="BC52" s="172"/>
      <c r="BD52" s="172"/>
      <c r="BE52" s="172"/>
      <c r="BF52" s="172"/>
      <c r="BG52" s="172"/>
      <c r="BH52" s="172"/>
      <c r="BI52" s="172"/>
      <c r="BJ52" s="172"/>
      <c r="BK52" s="172"/>
      <c r="BL52" s="172"/>
      <c r="BM52" s="172"/>
      <c r="BN52" s="172"/>
      <c r="BO52" s="172"/>
      <c r="BP52" s="172"/>
      <c r="BQ52" s="172"/>
      <c r="BR52" s="172"/>
      <c r="BS52" s="172"/>
      <c r="BT52" s="173"/>
      <c r="BU52" s="169"/>
      <c r="BV52" s="170"/>
      <c r="BW52" s="170"/>
      <c r="BX52" s="170"/>
      <c r="BY52" s="170"/>
      <c r="BZ52" s="170"/>
      <c r="CA52" s="170"/>
      <c r="CB52" s="170"/>
      <c r="CC52" s="170"/>
      <c r="CD52" s="170"/>
      <c r="CE52" s="170"/>
      <c r="CF52" s="170"/>
      <c r="CG52" s="170"/>
      <c r="CH52" s="170"/>
      <c r="CI52" s="170"/>
      <c r="CJ52" s="170"/>
      <c r="CK52" s="170"/>
      <c r="CL52" s="170"/>
      <c r="CM52" s="170"/>
      <c r="CN52" s="170"/>
      <c r="CO52" s="170"/>
      <c r="CP52" s="170"/>
      <c r="CQ52" s="170"/>
      <c r="CR52" s="170"/>
      <c r="CS52" s="170"/>
      <c r="CT52" s="170"/>
      <c r="CU52" s="170"/>
      <c r="CV52" s="170"/>
      <c r="CW52" s="170"/>
      <c r="CX52" s="170"/>
      <c r="CY52" s="170"/>
      <c r="CZ52" s="170"/>
      <c r="DA52" s="170"/>
      <c r="DB52" s="170"/>
      <c r="DC52" s="171"/>
    </row>
    <row r="53" spans="1:107" ht="15" customHeight="1" x14ac:dyDescent="0.2">
      <c r="A53" s="25"/>
      <c r="B53" s="172" t="s">
        <v>59</v>
      </c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  <c r="O53" s="172"/>
      <c r="P53" s="172"/>
      <c r="Q53" s="172"/>
      <c r="R53" s="172"/>
      <c r="S53" s="172"/>
      <c r="T53" s="172"/>
      <c r="U53" s="172"/>
      <c r="V53" s="172"/>
      <c r="W53" s="172"/>
      <c r="X53" s="172"/>
      <c r="Y53" s="172"/>
      <c r="Z53" s="172"/>
      <c r="AA53" s="172"/>
      <c r="AB53" s="172"/>
      <c r="AC53" s="172"/>
      <c r="AD53" s="172"/>
      <c r="AE53" s="172"/>
      <c r="AF53" s="172"/>
      <c r="AG53" s="172"/>
      <c r="AH53" s="172"/>
      <c r="AI53" s="172"/>
      <c r="AJ53" s="172"/>
      <c r="AK53" s="172"/>
      <c r="AL53" s="172"/>
      <c r="AM53" s="172"/>
      <c r="AN53" s="172"/>
      <c r="AO53" s="172"/>
      <c r="AP53" s="172"/>
      <c r="AQ53" s="172"/>
      <c r="AR53" s="172"/>
      <c r="AS53" s="172"/>
      <c r="AT53" s="172"/>
      <c r="AU53" s="172"/>
      <c r="AV53" s="172"/>
      <c r="AW53" s="172"/>
      <c r="AX53" s="172"/>
      <c r="AY53" s="172"/>
      <c r="AZ53" s="172"/>
      <c r="BA53" s="172"/>
      <c r="BB53" s="172"/>
      <c r="BC53" s="172"/>
      <c r="BD53" s="172"/>
      <c r="BE53" s="172"/>
      <c r="BF53" s="172"/>
      <c r="BG53" s="172"/>
      <c r="BH53" s="172"/>
      <c r="BI53" s="172"/>
      <c r="BJ53" s="172"/>
      <c r="BK53" s="172"/>
      <c r="BL53" s="172"/>
      <c r="BM53" s="172"/>
      <c r="BN53" s="172"/>
      <c r="BO53" s="172"/>
      <c r="BP53" s="172"/>
      <c r="BQ53" s="172"/>
      <c r="BR53" s="172"/>
      <c r="BS53" s="172"/>
      <c r="BT53" s="173"/>
      <c r="BU53" s="169"/>
      <c r="BV53" s="170"/>
      <c r="BW53" s="170"/>
      <c r="BX53" s="170"/>
      <c r="BY53" s="170"/>
      <c r="BZ53" s="170"/>
      <c r="CA53" s="170"/>
      <c r="CB53" s="170"/>
      <c r="CC53" s="170"/>
      <c r="CD53" s="170"/>
      <c r="CE53" s="170"/>
      <c r="CF53" s="170"/>
      <c r="CG53" s="170"/>
      <c r="CH53" s="170"/>
      <c r="CI53" s="170"/>
      <c r="CJ53" s="170"/>
      <c r="CK53" s="170"/>
      <c r="CL53" s="170"/>
      <c r="CM53" s="170"/>
      <c r="CN53" s="170"/>
      <c r="CO53" s="170"/>
      <c r="CP53" s="170"/>
      <c r="CQ53" s="170"/>
      <c r="CR53" s="170"/>
      <c r="CS53" s="170"/>
      <c r="CT53" s="170"/>
      <c r="CU53" s="170"/>
      <c r="CV53" s="170"/>
      <c r="CW53" s="170"/>
      <c r="CX53" s="170"/>
      <c r="CY53" s="170"/>
      <c r="CZ53" s="170"/>
      <c r="DA53" s="170"/>
      <c r="DB53" s="170"/>
      <c r="DC53" s="171"/>
    </row>
    <row r="54" spans="1:107" ht="15" customHeight="1" x14ac:dyDescent="0.2">
      <c r="A54" s="25"/>
      <c r="B54" s="172" t="s">
        <v>62</v>
      </c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  <c r="O54" s="172"/>
      <c r="P54" s="172"/>
      <c r="Q54" s="172"/>
      <c r="R54" s="172"/>
      <c r="S54" s="172"/>
      <c r="T54" s="172"/>
      <c r="U54" s="172"/>
      <c r="V54" s="172"/>
      <c r="W54" s="172"/>
      <c r="X54" s="172"/>
      <c r="Y54" s="172"/>
      <c r="Z54" s="172"/>
      <c r="AA54" s="172"/>
      <c r="AB54" s="172"/>
      <c r="AC54" s="172"/>
      <c r="AD54" s="172"/>
      <c r="AE54" s="172"/>
      <c r="AF54" s="172"/>
      <c r="AG54" s="172"/>
      <c r="AH54" s="172"/>
      <c r="AI54" s="172"/>
      <c r="AJ54" s="172"/>
      <c r="AK54" s="172"/>
      <c r="AL54" s="172"/>
      <c r="AM54" s="172"/>
      <c r="AN54" s="172"/>
      <c r="AO54" s="172"/>
      <c r="AP54" s="172"/>
      <c r="AQ54" s="172"/>
      <c r="AR54" s="172"/>
      <c r="AS54" s="172"/>
      <c r="AT54" s="172"/>
      <c r="AU54" s="172"/>
      <c r="AV54" s="172"/>
      <c r="AW54" s="172"/>
      <c r="AX54" s="172"/>
      <c r="AY54" s="172"/>
      <c r="AZ54" s="172"/>
      <c r="BA54" s="172"/>
      <c r="BB54" s="172"/>
      <c r="BC54" s="172"/>
      <c r="BD54" s="172"/>
      <c r="BE54" s="172"/>
      <c r="BF54" s="172"/>
      <c r="BG54" s="172"/>
      <c r="BH54" s="172"/>
      <c r="BI54" s="172"/>
      <c r="BJ54" s="172"/>
      <c r="BK54" s="172"/>
      <c r="BL54" s="172"/>
      <c r="BM54" s="172"/>
      <c r="BN54" s="172"/>
      <c r="BO54" s="172"/>
      <c r="BP54" s="172"/>
      <c r="BQ54" s="172"/>
      <c r="BR54" s="172"/>
      <c r="BS54" s="172"/>
      <c r="BT54" s="173"/>
      <c r="BU54" s="169"/>
      <c r="BV54" s="170"/>
      <c r="BW54" s="170"/>
      <c r="BX54" s="170"/>
      <c r="BY54" s="170"/>
      <c r="BZ54" s="170"/>
      <c r="CA54" s="170"/>
      <c r="CB54" s="170"/>
      <c r="CC54" s="170"/>
      <c r="CD54" s="170"/>
      <c r="CE54" s="170"/>
      <c r="CF54" s="170"/>
      <c r="CG54" s="170"/>
      <c r="CH54" s="170"/>
      <c r="CI54" s="170"/>
      <c r="CJ54" s="170"/>
      <c r="CK54" s="170"/>
      <c r="CL54" s="170"/>
      <c r="CM54" s="170"/>
      <c r="CN54" s="170"/>
      <c r="CO54" s="170"/>
      <c r="CP54" s="170"/>
      <c r="CQ54" s="170"/>
      <c r="CR54" s="170"/>
      <c r="CS54" s="170"/>
      <c r="CT54" s="170"/>
      <c r="CU54" s="170"/>
      <c r="CV54" s="170"/>
      <c r="CW54" s="170"/>
      <c r="CX54" s="170"/>
      <c r="CY54" s="170"/>
      <c r="CZ54" s="170"/>
      <c r="DA54" s="170"/>
      <c r="DB54" s="170"/>
      <c r="DC54" s="171"/>
    </row>
    <row r="55" spans="1:107" ht="15" customHeight="1" x14ac:dyDescent="0.2">
      <c r="A55" s="25"/>
      <c r="B55" s="172" t="s">
        <v>63</v>
      </c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  <c r="O55" s="172"/>
      <c r="P55" s="172"/>
      <c r="Q55" s="172"/>
      <c r="R55" s="172"/>
      <c r="S55" s="172"/>
      <c r="T55" s="172"/>
      <c r="U55" s="172"/>
      <c r="V55" s="172"/>
      <c r="W55" s="172"/>
      <c r="X55" s="172"/>
      <c r="Y55" s="172"/>
      <c r="Z55" s="172"/>
      <c r="AA55" s="172"/>
      <c r="AB55" s="172"/>
      <c r="AC55" s="172"/>
      <c r="AD55" s="172"/>
      <c r="AE55" s="172"/>
      <c r="AF55" s="172"/>
      <c r="AG55" s="172"/>
      <c r="AH55" s="172"/>
      <c r="AI55" s="172"/>
      <c r="AJ55" s="172"/>
      <c r="AK55" s="172"/>
      <c r="AL55" s="172"/>
      <c r="AM55" s="172"/>
      <c r="AN55" s="172"/>
      <c r="AO55" s="172"/>
      <c r="AP55" s="172"/>
      <c r="AQ55" s="172"/>
      <c r="AR55" s="172"/>
      <c r="AS55" s="172"/>
      <c r="AT55" s="172"/>
      <c r="AU55" s="172"/>
      <c r="AV55" s="172"/>
      <c r="AW55" s="172"/>
      <c r="AX55" s="172"/>
      <c r="AY55" s="172"/>
      <c r="AZ55" s="172"/>
      <c r="BA55" s="172"/>
      <c r="BB55" s="172"/>
      <c r="BC55" s="172"/>
      <c r="BD55" s="172"/>
      <c r="BE55" s="172"/>
      <c r="BF55" s="172"/>
      <c r="BG55" s="172"/>
      <c r="BH55" s="172"/>
      <c r="BI55" s="172"/>
      <c r="BJ55" s="172"/>
      <c r="BK55" s="172"/>
      <c r="BL55" s="172"/>
      <c r="BM55" s="172"/>
      <c r="BN55" s="172"/>
      <c r="BO55" s="172"/>
      <c r="BP55" s="172"/>
      <c r="BQ55" s="172"/>
      <c r="BR55" s="172"/>
      <c r="BS55" s="172"/>
      <c r="BT55" s="173"/>
      <c r="BU55" s="169"/>
      <c r="BV55" s="170"/>
      <c r="BW55" s="170"/>
      <c r="BX55" s="170"/>
      <c r="BY55" s="170"/>
      <c r="BZ55" s="170"/>
      <c r="CA55" s="170"/>
      <c r="CB55" s="170"/>
      <c r="CC55" s="170"/>
      <c r="CD55" s="170"/>
      <c r="CE55" s="170"/>
      <c r="CF55" s="170"/>
      <c r="CG55" s="170"/>
      <c r="CH55" s="170"/>
      <c r="CI55" s="170"/>
      <c r="CJ55" s="170"/>
      <c r="CK55" s="170"/>
      <c r="CL55" s="170"/>
      <c r="CM55" s="170"/>
      <c r="CN55" s="170"/>
      <c r="CO55" s="170"/>
      <c r="CP55" s="170"/>
      <c r="CQ55" s="170"/>
      <c r="CR55" s="170"/>
      <c r="CS55" s="170"/>
      <c r="CT55" s="170"/>
      <c r="CU55" s="170"/>
      <c r="CV55" s="170"/>
      <c r="CW55" s="170"/>
      <c r="CX55" s="170"/>
      <c r="CY55" s="170"/>
      <c r="CZ55" s="170"/>
      <c r="DA55" s="170"/>
      <c r="DB55" s="170"/>
      <c r="DC55" s="171"/>
    </row>
    <row r="56" spans="1:107" ht="15" customHeight="1" x14ac:dyDescent="0.2">
      <c r="A56" s="25"/>
      <c r="B56" s="172" t="s">
        <v>64</v>
      </c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  <c r="O56" s="172"/>
      <c r="P56" s="172"/>
      <c r="Q56" s="172"/>
      <c r="R56" s="172"/>
      <c r="S56" s="172"/>
      <c r="T56" s="172"/>
      <c r="U56" s="172"/>
      <c r="V56" s="172"/>
      <c r="W56" s="172"/>
      <c r="X56" s="172"/>
      <c r="Y56" s="172"/>
      <c r="Z56" s="172"/>
      <c r="AA56" s="172"/>
      <c r="AB56" s="172"/>
      <c r="AC56" s="172"/>
      <c r="AD56" s="172"/>
      <c r="AE56" s="172"/>
      <c r="AF56" s="172"/>
      <c r="AG56" s="172"/>
      <c r="AH56" s="172"/>
      <c r="AI56" s="172"/>
      <c r="AJ56" s="172"/>
      <c r="AK56" s="172"/>
      <c r="AL56" s="172"/>
      <c r="AM56" s="172"/>
      <c r="AN56" s="172"/>
      <c r="AO56" s="172"/>
      <c r="AP56" s="172"/>
      <c r="AQ56" s="172"/>
      <c r="AR56" s="172"/>
      <c r="AS56" s="172"/>
      <c r="AT56" s="172"/>
      <c r="AU56" s="172"/>
      <c r="AV56" s="172"/>
      <c r="AW56" s="172"/>
      <c r="AX56" s="172"/>
      <c r="AY56" s="172"/>
      <c r="AZ56" s="172"/>
      <c r="BA56" s="172"/>
      <c r="BB56" s="172"/>
      <c r="BC56" s="172"/>
      <c r="BD56" s="172"/>
      <c r="BE56" s="172"/>
      <c r="BF56" s="172"/>
      <c r="BG56" s="172"/>
      <c r="BH56" s="172"/>
      <c r="BI56" s="172"/>
      <c r="BJ56" s="172"/>
      <c r="BK56" s="172"/>
      <c r="BL56" s="172"/>
      <c r="BM56" s="172"/>
      <c r="BN56" s="172"/>
      <c r="BO56" s="172"/>
      <c r="BP56" s="172"/>
      <c r="BQ56" s="172"/>
      <c r="BR56" s="172"/>
      <c r="BS56" s="172"/>
      <c r="BT56" s="173"/>
      <c r="BU56" s="169"/>
      <c r="BV56" s="170"/>
      <c r="BW56" s="170"/>
      <c r="BX56" s="170"/>
      <c r="BY56" s="170"/>
      <c r="BZ56" s="170"/>
      <c r="CA56" s="170"/>
      <c r="CB56" s="170"/>
      <c r="CC56" s="170"/>
      <c r="CD56" s="170"/>
      <c r="CE56" s="170"/>
      <c r="CF56" s="170"/>
      <c r="CG56" s="170"/>
      <c r="CH56" s="170"/>
      <c r="CI56" s="170"/>
      <c r="CJ56" s="170"/>
      <c r="CK56" s="170"/>
      <c r="CL56" s="170"/>
      <c r="CM56" s="170"/>
      <c r="CN56" s="170"/>
      <c r="CO56" s="170"/>
      <c r="CP56" s="170"/>
      <c r="CQ56" s="170"/>
      <c r="CR56" s="170"/>
      <c r="CS56" s="170"/>
      <c r="CT56" s="170"/>
      <c r="CU56" s="170"/>
      <c r="CV56" s="170"/>
      <c r="CW56" s="170"/>
      <c r="CX56" s="170"/>
      <c r="CY56" s="170"/>
      <c r="CZ56" s="170"/>
      <c r="DA56" s="170"/>
      <c r="DB56" s="170"/>
      <c r="DC56" s="171"/>
    </row>
    <row r="57" spans="1:107" ht="25.5" customHeight="1" x14ac:dyDescent="0.2">
      <c r="A57" s="25"/>
      <c r="B57" s="176" t="s">
        <v>66</v>
      </c>
      <c r="C57" s="176"/>
      <c r="D57" s="176"/>
      <c r="E57" s="176"/>
      <c r="F57" s="176"/>
      <c r="G57" s="176"/>
      <c r="H57" s="176"/>
      <c r="I57" s="176"/>
      <c r="J57" s="176"/>
      <c r="K57" s="176"/>
      <c r="L57" s="176"/>
      <c r="M57" s="176"/>
      <c r="N57" s="176"/>
      <c r="O57" s="176"/>
      <c r="P57" s="176"/>
      <c r="Q57" s="176"/>
      <c r="R57" s="176"/>
      <c r="S57" s="176"/>
      <c r="T57" s="176"/>
      <c r="U57" s="176"/>
      <c r="V57" s="176"/>
      <c r="W57" s="176"/>
      <c r="X57" s="176"/>
      <c r="Y57" s="176"/>
      <c r="Z57" s="176"/>
      <c r="AA57" s="176"/>
      <c r="AB57" s="176"/>
      <c r="AC57" s="176"/>
      <c r="AD57" s="176"/>
      <c r="AE57" s="176"/>
      <c r="AF57" s="176"/>
      <c r="AG57" s="176"/>
      <c r="AH57" s="176"/>
      <c r="AI57" s="176"/>
      <c r="AJ57" s="176"/>
      <c r="AK57" s="176"/>
      <c r="AL57" s="176"/>
      <c r="AM57" s="176"/>
      <c r="AN57" s="176"/>
      <c r="AO57" s="176"/>
      <c r="AP57" s="176"/>
      <c r="AQ57" s="176"/>
      <c r="AR57" s="176"/>
      <c r="AS57" s="176"/>
      <c r="AT57" s="176"/>
      <c r="AU57" s="176"/>
      <c r="AV57" s="176"/>
      <c r="AW57" s="176"/>
      <c r="AX57" s="176"/>
      <c r="AY57" s="176"/>
      <c r="AZ57" s="176"/>
      <c r="BA57" s="176"/>
      <c r="BB57" s="176"/>
      <c r="BC57" s="176"/>
      <c r="BD57" s="176"/>
      <c r="BE57" s="176"/>
      <c r="BF57" s="176"/>
      <c r="BG57" s="176"/>
      <c r="BH57" s="176"/>
      <c r="BI57" s="176"/>
      <c r="BJ57" s="176"/>
      <c r="BK57" s="176"/>
      <c r="BL57" s="176"/>
      <c r="BM57" s="176"/>
      <c r="BN57" s="176"/>
      <c r="BO57" s="176"/>
      <c r="BP57" s="176"/>
      <c r="BQ57" s="176"/>
      <c r="BR57" s="176"/>
      <c r="BS57" s="176"/>
      <c r="BT57" s="177"/>
      <c r="BU57" s="169"/>
      <c r="BV57" s="170"/>
      <c r="BW57" s="170"/>
      <c r="BX57" s="170"/>
      <c r="BY57" s="170"/>
      <c r="BZ57" s="170"/>
      <c r="CA57" s="170"/>
      <c r="CB57" s="170"/>
      <c r="CC57" s="170"/>
      <c r="CD57" s="170"/>
      <c r="CE57" s="170"/>
      <c r="CF57" s="170"/>
      <c r="CG57" s="170"/>
      <c r="CH57" s="170"/>
      <c r="CI57" s="170"/>
      <c r="CJ57" s="170"/>
      <c r="CK57" s="170"/>
      <c r="CL57" s="170"/>
      <c r="CM57" s="170"/>
      <c r="CN57" s="170"/>
      <c r="CO57" s="170"/>
      <c r="CP57" s="170"/>
      <c r="CQ57" s="170"/>
      <c r="CR57" s="170"/>
      <c r="CS57" s="170"/>
      <c r="CT57" s="170"/>
      <c r="CU57" s="170"/>
      <c r="CV57" s="170"/>
      <c r="CW57" s="170"/>
      <c r="CX57" s="170"/>
      <c r="CY57" s="170"/>
      <c r="CZ57" s="170"/>
      <c r="DA57" s="170"/>
      <c r="DB57" s="170"/>
      <c r="DC57" s="171"/>
    </row>
    <row r="58" spans="1:107" ht="15" customHeight="1" x14ac:dyDescent="0.2">
      <c r="A58" s="30"/>
      <c r="B58" s="174" t="s">
        <v>4</v>
      </c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4"/>
      <c r="O58" s="174"/>
      <c r="P58" s="174"/>
      <c r="Q58" s="174"/>
      <c r="R58" s="174"/>
      <c r="S58" s="174"/>
      <c r="T58" s="174"/>
      <c r="U58" s="174"/>
      <c r="V58" s="174"/>
      <c r="W58" s="174"/>
      <c r="X58" s="174"/>
      <c r="Y58" s="174"/>
      <c r="Z58" s="174"/>
      <c r="AA58" s="174"/>
      <c r="AB58" s="174"/>
      <c r="AC58" s="174"/>
      <c r="AD58" s="174"/>
      <c r="AE58" s="174"/>
      <c r="AF58" s="174"/>
      <c r="AG58" s="174"/>
      <c r="AH58" s="174"/>
      <c r="AI58" s="174"/>
      <c r="AJ58" s="174"/>
      <c r="AK58" s="174"/>
      <c r="AL58" s="174"/>
      <c r="AM58" s="174"/>
      <c r="AN58" s="174"/>
      <c r="AO58" s="174"/>
      <c r="AP58" s="174"/>
      <c r="AQ58" s="174"/>
      <c r="AR58" s="174"/>
      <c r="AS58" s="174"/>
      <c r="AT58" s="174"/>
      <c r="AU58" s="174"/>
      <c r="AV58" s="174"/>
      <c r="AW58" s="174"/>
      <c r="AX58" s="174"/>
      <c r="AY58" s="174"/>
      <c r="AZ58" s="174"/>
      <c r="BA58" s="174"/>
      <c r="BB58" s="174"/>
      <c r="BC58" s="174"/>
      <c r="BD58" s="174"/>
      <c r="BE58" s="174"/>
      <c r="BF58" s="174"/>
      <c r="BG58" s="174"/>
      <c r="BH58" s="174"/>
      <c r="BI58" s="174"/>
      <c r="BJ58" s="174"/>
      <c r="BK58" s="174"/>
      <c r="BL58" s="174"/>
      <c r="BM58" s="174"/>
      <c r="BN58" s="174"/>
      <c r="BO58" s="174"/>
      <c r="BP58" s="174"/>
      <c r="BQ58" s="174"/>
      <c r="BR58" s="174"/>
      <c r="BS58" s="174"/>
      <c r="BT58" s="175"/>
      <c r="BU58" s="178"/>
      <c r="BV58" s="179"/>
      <c r="BW58" s="179"/>
      <c r="BX58" s="179"/>
      <c r="BY58" s="179"/>
      <c r="BZ58" s="179"/>
      <c r="CA58" s="179"/>
      <c r="CB58" s="179"/>
      <c r="CC58" s="179"/>
      <c r="CD58" s="179"/>
      <c r="CE58" s="179"/>
      <c r="CF58" s="179"/>
      <c r="CG58" s="179"/>
      <c r="CH58" s="179"/>
      <c r="CI58" s="179"/>
      <c r="CJ58" s="179"/>
      <c r="CK58" s="179"/>
      <c r="CL58" s="179"/>
      <c r="CM58" s="179"/>
      <c r="CN58" s="179"/>
      <c r="CO58" s="179"/>
      <c r="CP58" s="179"/>
      <c r="CQ58" s="179"/>
      <c r="CR58" s="179"/>
      <c r="CS58" s="179"/>
      <c r="CT58" s="179"/>
      <c r="CU58" s="179"/>
      <c r="CV58" s="179"/>
      <c r="CW58" s="179"/>
      <c r="CX58" s="179"/>
      <c r="CY58" s="179"/>
      <c r="CZ58" s="179"/>
      <c r="DA58" s="179"/>
      <c r="DB58" s="179"/>
      <c r="DC58" s="180"/>
    </row>
    <row r="59" spans="1:107" ht="15" customHeight="1" x14ac:dyDescent="0.2">
      <c r="A59" s="25"/>
      <c r="B59" s="172" t="s">
        <v>60</v>
      </c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  <c r="O59" s="172"/>
      <c r="P59" s="172"/>
      <c r="Q59" s="172"/>
      <c r="R59" s="172"/>
      <c r="S59" s="172"/>
      <c r="T59" s="172"/>
      <c r="U59" s="172"/>
      <c r="V59" s="172"/>
      <c r="W59" s="172"/>
      <c r="X59" s="172"/>
      <c r="Y59" s="172"/>
      <c r="Z59" s="172"/>
      <c r="AA59" s="172"/>
      <c r="AB59" s="172"/>
      <c r="AC59" s="172"/>
      <c r="AD59" s="172"/>
      <c r="AE59" s="172"/>
      <c r="AF59" s="172"/>
      <c r="AG59" s="172"/>
      <c r="AH59" s="172"/>
      <c r="AI59" s="172"/>
      <c r="AJ59" s="172"/>
      <c r="AK59" s="172"/>
      <c r="AL59" s="172"/>
      <c r="AM59" s="172"/>
      <c r="AN59" s="172"/>
      <c r="AO59" s="172"/>
      <c r="AP59" s="172"/>
      <c r="AQ59" s="172"/>
      <c r="AR59" s="172"/>
      <c r="AS59" s="172"/>
      <c r="AT59" s="172"/>
      <c r="AU59" s="172"/>
      <c r="AV59" s="172"/>
      <c r="AW59" s="172"/>
      <c r="AX59" s="172"/>
      <c r="AY59" s="172"/>
      <c r="AZ59" s="172"/>
      <c r="BA59" s="172"/>
      <c r="BB59" s="172"/>
      <c r="BC59" s="172"/>
      <c r="BD59" s="172"/>
      <c r="BE59" s="172"/>
      <c r="BF59" s="172"/>
      <c r="BG59" s="172"/>
      <c r="BH59" s="172"/>
      <c r="BI59" s="172"/>
      <c r="BJ59" s="172"/>
      <c r="BK59" s="172"/>
      <c r="BL59" s="172"/>
      <c r="BM59" s="172"/>
      <c r="BN59" s="172"/>
      <c r="BO59" s="172"/>
      <c r="BP59" s="172"/>
      <c r="BQ59" s="172"/>
      <c r="BR59" s="172"/>
      <c r="BS59" s="172"/>
      <c r="BT59" s="173"/>
      <c r="BU59" s="169"/>
      <c r="BV59" s="170"/>
      <c r="BW59" s="170"/>
      <c r="BX59" s="170"/>
      <c r="BY59" s="170"/>
      <c r="BZ59" s="170"/>
      <c r="CA59" s="170"/>
      <c r="CB59" s="170"/>
      <c r="CC59" s="170"/>
      <c r="CD59" s="170"/>
      <c r="CE59" s="170"/>
      <c r="CF59" s="170"/>
      <c r="CG59" s="170"/>
      <c r="CH59" s="170"/>
      <c r="CI59" s="170"/>
      <c r="CJ59" s="170"/>
      <c r="CK59" s="170"/>
      <c r="CL59" s="170"/>
      <c r="CM59" s="170"/>
      <c r="CN59" s="170"/>
      <c r="CO59" s="170"/>
      <c r="CP59" s="170"/>
      <c r="CQ59" s="170"/>
      <c r="CR59" s="170"/>
      <c r="CS59" s="170"/>
      <c r="CT59" s="170"/>
      <c r="CU59" s="170"/>
      <c r="CV59" s="170"/>
      <c r="CW59" s="170"/>
      <c r="CX59" s="170"/>
      <c r="CY59" s="170"/>
      <c r="CZ59" s="170"/>
      <c r="DA59" s="170"/>
      <c r="DB59" s="170"/>
      <c r="DC59" s="171"/>
    </row>
    <row r="60" spans="1:107" ht="15" customHeight="1" x14ac:dyDescent="0.2">
      <c r="A60" s="25"/>
      <c r="B60" s="172" t="s">
        <v>61</v>
      </c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72"/>
      <c r="AK60" s="172"/>
      <c r="AL60" s="172"/>
      <c r="AM60" s="172"/>
      <c r="AN60" s="172"/>
      <c r="AO60" s="172"/>
      <c r="AP60" s="172"/>
      <c r="AQ60" s="172"/>
      <c r="AR60" s="172"/>
      <c r="AS60" s="172"/>
      <c r="AT60" s="172"/>
      <c r="AU60" s="172"/>
      <c r="AV60" s="172"/>
      <c r="AW60" s="172"/>
      <c r="AX60" s="172"/>
      <c r="AY60" s="172"/>
      <c r="AZ60" s="172"/>
      <c r="BA60" s="172"/>
      <c r="BB60" s="172"/>
      <c r="BC60" s="172"/>
      <c r="BD60" s="172"/>
      <c r="BE60" s="172"/>
      <c r="BF60" s="172"/>
      <c r="BG60" s="172"/>
      <c r="BH60" s="172"/>
      <c r="BI60" s="172"/>
      <c r="BJ60" s="172"/>
      <c r="BK60" s="172"/>
      <c r="BL60" s="172"/>
      <c r="BM60" s="172"/>
      <c r="BN60" s="172"/>
      <c r="BO60" s="172"/>
      <c r="BP60" s="172"/>
      <c r="BQ60" s="172"/>
      <c r="BR60" s="172"/>
      <c r="BS60" s="172"/>
      <c r="BT60" s="173"/>
      <c r="BU60" s="169"/>
      <c r="BV60" s="170"/>
      <c r="BW60" s="170"/>
      <c r="BX60" s="170"/>
      <c r="BY60" s="170"/>
      <c r="BZ60" s="170"/>
      <c r="CA60" s="170"/>
      <c r="CB60" s="170"/>
      <c r="CC60" s="170"/>
      <c r="CD60" s="170"/>
      <c r="CE60" s="170"/>
      <c r="CF60" s="170"/>
      <c r="CG60" s="170"/>
      <c r="CH60" s="170"/>
      <c r="CI60" s="170"/>
      <c r="CJ60" s="170"/>
      <c r="CK60" s="170"/>
      <c r="CL60" s="170"/>
      <c r="CM60" s="170"/>
      <c r="CN60" s="170"/>
      <c r="CO60" s="170"/>
      <c r="CP60" s="170"/>
      <c r="CQ60" s="170"/>
      <c r="CR60" s="170"/>
      <c r="CS60" s="170"/>
      <c r="CT60" s="170"/>
      <c r="CU60" s="170"/>
      <c r="CV60" s="170"/>
      <c r="CW60" s="170"/>
      <c r="CX60" s="170"/>
      <c r="CY60" s="170"/>
      <c r="CZ60" s="170"/>
      <c r="DA60" s="170"/>
      <c r="DB60" s="170"/>
      <c r="DC60" s="171"/>
    </row>
    <row r="61" spans="1:107" ht="15" customHeight="1" x14ac:dyDescent="0.2">
      <c r="A61" s="25"/>
      <c r="B61" s="172" t="s">
        <v>59</v>
      </c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72"/>
      <c r="O61" s="172"/>
      <c r="P61" s="172"/>
      <c r="Q61" s="172"/>
      <c r="R61" s="172"/>
      <c r="S61" s="172"/>
      <c r="T61" s="172"/>
      <c r="U61" s="172"/>
      <c r="V61" s="172"/>
      <c r="W61" s="172"/>
      <c r="X61" s="172"/>
      <c r="Y61" s="172"/>
      <c r="Z61" s="172"/>
      <c r="AA61" s="172"/>
      <c r="AB61" s="172"/>
      <c r="AC61" s="172"/>
      <c r="AD61" s="172"/>
      <c r="AE61" s="172"/>
      <c r="AF61" s="172"/>
      <c r="AG61" s="172"/>
      <c r="AH61" s="172"/>
      <c r="AI61" s="172"/>
      <c r="AJ61" s="172"/>
      <c r="AK61" s="172"/>
      <c r="AL61" s="172"/>
      <c r="AM61" s="172"/>
      <c r="AN61" s="172"/>
      <c r="AO61" s="172"/>
      <c r="AP61" s="172"/>
      <c r="AQ61" s="172"/>
      <c r="AR61" s="172"/>
      <c r="AS61" s="172"/>
      <c r="AT61" s="172"/>
      <c r="AU61" s="172"/>
      <c r="AV61" s="172"/>
      <c r="AW61" s="172"/>
      <c r="AX61" s="172"/>
      <c r="AY61" s="172"/>
      <c r="AZ61" s="172"/>
      <c r="BA61" s="172"/>
      <c r="BB61" s="172"/>
      <c r="BC61" s="172"/>
      <c r="BD61" s="172"/>
      <c r="BE61" s="172"/>
      <c r="BF61" s="172"/>
      <c r="BG61" s="172"/>
      <c r="BH61" s="172"/>
      <c r="BI61" s="172"/>
      <c r="BJ61" s="172"/>
      <c r="BK61" s="172"/>
      <c r="BL61" s="172"/>
      <c r="BM61" s="172"/>
      <c r="BN61" s="172"/>
      <c r="BO61" s="172"/>
      <c r="BP61" s="172"/>
      <c r="BQ61" s="172"/>
      <c r="BR61" s="172"/>
      <c r="BS61" s="172"/>
      <c r="BT61" s="173"/>
      <c r="BU61" s="169"/>
      <c r="BV61" s="170"/>
      <c r="BW61" s="170"/>
      <c r="BX61" s="170"/>
      <c r="BY61" s="170"/>
      <c r="BZ61" s="170"/>
      <c r="CA61" s="170"/>
      <c r="CB61" s="170"/>
      <c r="CC61" s="170"/>
      <c r="CD61" s="170"/>
      <c r="CE61" s="170"/>
      <c r="CF61" s="170"/>
      <c r="CG61" s="170"/>
      <c r="CH61" s="170"/>
      <c r="CI61" s="170"/>
      <c r="CJ61" s="170"/>
      <c r="CK61" s="170"/>
      <c r="CL61" s="170"/>
      <c r="CM61" s="170"/>
      <c r="CN61" s="170"/>
      <c r="CO61" s="170"/>
      <c r="CP61" s="170"/>
      <c r="CQ61" s="170"/>
      <c r="CR61" s="170"/>
      <c r="CS61" s="170"/>
      <c r="CT61" s="170"/>
      <c r="CU61" s="170"/>
      <c r="CV61" s="170"/>
      <c r="CW61" s="170"/>
      <c r="CX61" s="170"/>
      <c r="CY61" s="170"/>
      <c r="CZ61" s="170"/>
      <c r="DA61" s="170"/>
      <c r="DB61" s="170"/>
      <c r="DC61" s="171"/>
    </row>
    <row r="62" spans="1:107" ht="15" customHeight="1" x14ac:dyDescent="0.2">
      <c r="A62" s="25"/>
      <c r="B62" s="172" t="s">
        <v>62</v>
      </c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  <c r="O62" s="172"/>
      <c r="P62" s="172"/>
      <c r="Q62" s="172"/>
      <c r="R62" s="172"/>
      <c r="S62" s="172"/>
      <c r="T62" s="172"/>
      <c r="U62" s="172"/>
      <c r="V62" s="172"/>
      <c r="W62" s="172"/>
      <c r="X62" s="172"/>
      <c r="Y62" s="172"/>
      <c r="Z62" s="172"/>
      <c r="AA62" s="172"/>
      <c r="AB62" s="172"/>
      <c r="AC62" s="172"/>
      <c r="AD62" s="172"/>
      <c r="AE62" s="172"/>
      <c r="AF62" s="172"/>
      <c r="AG62" s="172"/>
      <c r="AH62" s="172"/>
      <c r="AI62" s="172"/>
      <c r="AJ62" s="172"/>
      <c r="AK62" s="172"/>
      <c r="AL62" s="172"/>
      <c r="AM62" s="172"/>
      <c r="AN62" s="172"/>
      <c r="AO62" s="172"/>
      <c r="AP62" s="172"/>
      <c r="AQ62" s="172"/>
      <c r="AR62" s="172"/>
      <c r="AS62" s="172"/>
      <c r="AT62" s="172"/>
      <c r="AU62" s="172"/>
      <c r="AV62" s="172"/>
      <c r="AW62" s="172"/>
      <c r="AX62" s="172"/>
      <c r="AY62" s="172"/>
      <c r="AZ62" s="172"/>
      <c r="BA62" s="172"/>
      <c r="BB62" s="172"/>
      <c r="BC62" s="172"/>
      <c r="BD62" s="172"/>
      <c r="BE62" s="172"/>
      <c r="BF62" s="172"/>
      <c r="BG62" s="172"/>
      <c r="BH62" s="172"/>
      <c r="BI62" s="172"/>
      <c r="BJ62" s="172"/>
      <c r="BK62" s="172"/>
      <c r="BL62" s="172"/>
      <c r="BM62" s="172"/>
      <c r="BN62" s="172"/>
      <c r="BO62" s="172"/>
      <c r="BP62" s="172"/>
      <c r="BQ62" s="172"/>
      <c r="BR62" s="172"/>
      <c r="BS62" s="172"/>
      <c r="BT62" s="173"/>
      <c r="BU62" s="169"/>
      <c r="BV62" s="170"/>
      <c r="BW62" s="170"/>
      <c r="BX62" s="170"/>
      <c r="BY62" s="170"/>
      <c r="BZ62" s="170"/>
      <c r="CA62" s="170"/>
      <c r="CB62" s="170"/>
      <c r="CC62" s="170"/>
      <c r="CD62" s="170"/>
      <c r="CE62" s="170"/>
      <c r="CF62" s="170"/>
      <c r="CG62" s="170"/>
      <c r="CH62" s="170"/>
      <c r="CI62" s="170"/>
      <c r="CJ62" s="170"/>
      <c r="CK62" s="170"/>
      <c r="CL62" s="170"/>
      <c r="CM62" s="170"/>
      <c r="CN62" s="170"/>
      <c r="CO62" s="170"/>
      <c r="CP62" s="170"/>
      <c r="CQ62" s="170"/>
      <c r="CR62" s="170"/>
      <c r="CS62" s="170"/>
      <c r="CT62" s="170"/>
      <c r="CU62" s="170"/>
      <c r="CV62" s="170"/>
      <c r="CW62" s="170"/>
      <c r="CX62" s="170"/>
      <c r="CY62" s="170"/>
      <c r="CZ62" s="170"/>
      <c r="DA62" s="170"/>
      <c r="DB62" s="170"/>
      <c r="DC62" s="171"/>
    </row>
    <row r="63" spans="1:107" ht="15" customHeight="1" x14ac:dyDescent="0.2">
      <c r="A63" s="25"/>
      <c r="B63" s="172" t="s">
        <v>63</v>
      </c>
      <c r="C63" s="172"/>
      <c r="D63" s="172"/>
      <c r="E63" s="172"/>
      <c r="F63" s="172"/>
      <c r="G63" s="172"/>
      <c r="H63" s="172"/>
      <c r="I63" s="172"/>
      <c r="J63" s="172"/>
      <c r="K63" s="172"/>
      <c r="L63" s="172"/>
      <c r="M63" s="172"/>
      <c r="N63" s="172"/>
      <c r="O63" s="172"/>
      <c r="P63" s="172"/>
      <c r="Q63" s="172"/>
      <c r="R63" s="172"/>
      <c r="S63" s="172"/>
      <c r="T63" s="172"/>
      <c r="U63" s="172"/>
      <c r="V63" s="172"/>
      <c r="W63" s="172"/>
      <c r="X63" s="172"/>
      <c r="Y63" s="172"/>
      <c r="Z63" s="172"/>
      <c r="AA63" s="172"/>
      <c r="AB63" s="172"/>
      <c r="AC63" s="172"/>
      <c r="AD63" s="172"/>
      <c r="AE63" s="172"/>
      <c r="AF63" s="172"/>
      <c r="AG63" s="172"/>
      <c r="AH63" s="172"/>
      <c r="AI63" s="172"/>
      <c r="AJ63" s="172"/>
      <c r="AK63" s="172"/>
      <c r="AL63" s="172"/>
      <c r="AM63" s="172"/>
      <c r="AN63" s="172"/>
      <c r="AO63" s="172"/>
      <c r="AP63" s="172"/>
      <c r="AQ63" s="172"/>
      <c r="AR63" s="172"/>
      <c r="AS63" s="172"/>
      <c r="AT63" s="172"/>
      <c r="AU63" s="172"/>
      <c r="AV63" s="172"/>
      <c r="AW63" s="172"/>
      <c r="AX63" s="172"/>
      <c r="AY63" s="172"/>
      <c r="AZ63" s="172"/>
      <c r="BA63" s="172"/>
      <c r="BB63" s="172"/>
      <c r="BC63" s="172"/>
      <c r="BD63" s="172"/>
      <c r="BE63" s="172"/>
      <c r="BF63" s="172"/>
      <c r="BG63" s="172"/>
      <c r="BH63" s="172"/>
      <c r="BI63" s="172"/>
      <c r="BJ63" s="172"/>
      <c r="BK63" s="172"/>
      <c r="BL63" s="172"/>
      <c r="BM63" s="172"/>
      <c r="BN63" s="172"/>
      <c r="BO63" s="172"/>
      <c r="BP63" s="172"/>
      <c r="BQ63" s="172"/>
      <c r="BR63" s="172"/>
      <c r="BS63" s="172"/>
      <c r="BT63" s="173"/>
      <c r="BU63" s="169"/>
      <c r="BV63" s="170"/>
      <c r="BW63" s="170"/>
      <c r="BX63" s="170"/>
      <c r="BY63" s="170"/>
      <c r="BZ63" s="170"/>
      <c r="CA63" s="170"/>
      <c r="CB63" s="170"/>
      <c r="CC63" s="170"/>
      <c r="CD63" s="170"/>
      <c r="CE63" s="170"/>
      <c r="CF63" s="170"/>
      <c r="CG63" s="170"/>
      <c r="CH63" s="170"/>
      <c r="CI63" s="170"/>
      <c r="CJ63" s="170"/>
      <c r="CK63" s="170"/>
      <c r="CL63" s="170"/>
      <c r="CM63" s="170"/>
      <c r="CN63" s="170"/>
      <c r="CO63" s="170"/>
      <c r="CP63" s="170"/>
      <c r="CQ63" s="170"/>
      <c r="CR63" s="170"/>
      <c r="CS63" s="170"/>
      <c r="CT63" s="170"/>
      <c r="CU63" s="170"/>
      <c r="CV63" s="170"/>
      <c r="CW63" s="170"/>
      <c r="CX63" s="170"/>
      <c r="CY63" s="170"/>
      <c r="CZ63" s="170"/>
      <c r="DA63" s="170"/>
      <c r="DB63" s="170"/>
      <c r="DC63" s="171"/>
    </row>
    <row r="64" spans="1:107" ht="15" customHeight="1" x14ac:dyDescent="0.2">
      <c r="A64" s="25"/>
      <c r="B64" s="172" t="s">
        <v>64</v>
      </c>
      <c r="C64" s="172"/>
      <c r="D64" s="172"/>
      <c r="E64" s="172"/>
      <c r="F64" s="172"/>
      <c r="G64" s="172"/>
      <c r="H64" s="172"/>
      <c r="I64" s="172"/>
      <c r="J64" s="172"/>
      <c r="K64" s="172"/>
      <c r="L64" s="172"/>
      <c r="M64" s="172"/>
      <c r="N64" s="172"/>
      <c r="O64" s="172"/>
      <c r="P64" s="172"/>
      <c r="Q64" s="172"/>
      <c r="R64" s="172"/>
      <c r="S64" s="172"/>
      <c r="T64" s="172"/>
      <c r="U64" s="172"/>
      <c r="V64" s="172"/>
      <c r="W64" s="172"/>
      <c r="X64" s="172"/>
      <c r="Y64" s="172"/>
      <c r="Z64" s="172"/>
      <c r="AA64" s="172"/>
      <c r="AB64" s="172"/>
      <c r="AC64" s="172"/>
      <c r="AD64" s="172"/>
      <c r="AE64" s="172"/>
      <c r="AF64" s="172"/>
      <c r="AG64" s="172"/>
      <c r="AH64" s="172"/>
      <c r="AI64" s="172"/>
      <c r="AJ64" s="172"/>
      <c r="AK64" s="172"/>
      <c r="AL64" s="172"/>
      <c r="AM64" s="172"/>
      <c r="AN64" s="172"/>
      <c r="AO64" s="172"/>
      <c r="AP64" s="172"/>
      <c r="AQ64" s="172"/>
      <c r="AR64" s="172"/>
      <c r="AS64" s="172"/>
      <c r="AT64" s="172"/>
      <c r="AU64" s="172"/>
      <c r="AV64" s="172"/>
      <c r="AW64" s="172"/>
      <c r="AX64" s="172"/>
      <c r="AY64" s="172"/>
      <c r="AZ64" s="172"/>
      <c r="BA64" s="172"/>
      <c r="BB64" s="172"/>
      <c r="BC64" s="172"/>
      <c r="BD64" s="172"/>
      <c r="BE64" s="172"/>
      <c r="BF64" s="172"/>
      <c r="BG64" s="172"/>
      <c r="BH64" s="172"/>
      <c r="BI64" s="172"/>
      <c r="BJ64" s="172"/>
      <c r="BK64" s="172"/>
      <c r="BL64" s="172"/>
      <c r="BM64" s="172"/>
      <c r="BN64" s="172"/>
      <c r="BO64" s="172"/>
      <c r="BP64" s="172"/>
      <c r="BQ64" s="172"/>
      <c r="BR64" s="172"/>
      <c r="BS64" s="172"/>
      <c r="BT64" s="173"/>
      <c r="BU64" s="169"/>
      <c r="BV64" s="170"/>
      <c r="BW64" s="170"/>
      <c r="BX64" s="170"/>
      <c r="BY64" s="170"/>
      <c r="BZ64" s="170"/>
      <c r="CA64" s="170"/>
      <c r="CB64" s="170"/>
      <c r="CC64" s="170"/>
      <c r="CD64" s="170"/>
      <c r="CE64" s="170"/>
      <c r="CF64" s="170"/>
      <c r="CG64" s="170"/>
      <c r="CH64" s="170"/>
      <c r="CI64" s="170"/>
      <c r="CJ64" s="170"/>
      <c r="CK64" s="170"/>
      <c r="CL64" s="170"/>
      <c r="CM64" s="170"/>
      <c r="CN64" s="170"/>
      <c r="CO64" s="170"/>
      <c r="CP64" s="170"/>
      <c r="CQ64" s="170"/>
      <c r="CR64" s="170"/>
      <c r="CS64" s="170"/>
      <c r="CT64" s="170"/>
      <c r="CU64" s="170"/>
      <c r="CV64" s="170"/>
      <c r="CW64" s="170"/>
      <c r="CX64" s="170"/>
      <c r="CY64" s="170"/>
      <c r="CZ64" s="170"/>
      <c r="DA64" s="170"/>
      <c r="DB64" s="170"/>
      <c r="DC64" s="171"/>
    </row>
    <row r="65" spans="1:107" ht="15" customHeight="1" x14ac:dyDescent="0.2">
      <c r="A65" s="25"/>
      <c r="B65" s="176" t="s">
        <v>67</v>
      </c>
      <c r="C65" s="176"/>
      <c r="D65" s="176"/>
      <c r="E65" s="176"/>
      <c r="F65" s="176"/>
      <c r="G65" s="176"/>
      <c r="H65" s="176"/>
      <c r="I65" s="176"/>
      <c r="J65" s="176"/>
      <c r="K65" s="176"/>
      <c r="L65" s="176"/>
      <c r="M65" s="176"/>
      <c r="N65" s="176"/>
      <c r="O65" s="176"/>
      <c r="P65" s="176"/>
      <c r="Q65" s="176"/>
      <c r="R65" s="176"/>
      <c r="S65" s="176"/>
      <c r="T65" s="176"/>
      <c r="U65" s="176"/>
      <c r="V65" s="176"/>
      <c r="W65" s="176"/>
      <c r="X65" s="176"/>
      <c r="Y65" s="176"/>
      <c r="Z65" s="176"/>
      <c r="AA65" s="176"/>
      <c r="AB65" s="176"/>
      <c r="AC65" s="176"/>
      <c r="AD65" s="176"/>
      <c r="AE65" s="176"/>
      <c r="AF65" s="176"/>
      <c r="AG65" s="176"/>
      <c r="AH65" s="176"/>
      <c r="AI65" s="176"/>
      <c r="AJ65" s="176"/>
      <c r="AK65" s="176"/>
      <c r="AL65" s="176"/>
      <c r="AM65" s="176"/>
      <c r="AN65" s="176"/>
      <c r="AO65" s="176"/>
      <c r="AP65" s="176"/>
      <c r="AQ65" s="176"/>
      <c r="AR65" s="176"/>
      <c r="AS65" s="176"/>
      <c r="AT65" s="176"/>
      <c r="AU65" s="176"/>
      <c r="AV65" s="176"/>
      <c r="AW65" s="176"/>
      <c r="AX65" s="176"/>
      <c r="AY65" s="176"/>
      <c r="AZ65" s="176"/>
      <c r="BA65" s="176"/>
      <c r="BB65" s="176"/>
      <c r="BC65" s="176"/>
      <c r="BD65" s="176"/>
      <c r="BE65" s="176"/>
      <c r="BF65" s="176"/>
      <c r="BG65" s="176"/>
      <c r="BH65" s="176"/>
      <c r="BI65" s="176"/>
      <c r="BJ65" s="176"/>
      <c r="BK65" s="176"/>
      <c r="BL65" s="176"/>
      <c r="BM65" s="176"/>
      <c r="BN65" s="176"/>
      <c r="BO65" s="176"/>
      <c r="BP65" s="176"/>
      <c r="BQ65" s="176"/>
      <c r="BR65" s="176"/>
      <c r="BS65" s="176"/>
      <c r="BT65" s="177"/>
      <c r="BU65" s="169"/>
      <c r="BV65" s="170"/>
      <c r="BW65" s="170"/>
      <c r="BX65" s="170"/>
      <c r="BY65" s="170"/>
      <c r="BZ65" s="170"/>
      <c r="CA65" s="170"/>
      <c r="CB65" s="170"/>
      <c r="CC65" s="170"/>
      <c r="CD65" s="170"/>
      <c r="CE65" s="170"/>
      <c r="CF65" s="170"/>
      <c r="CG65" s="170"/>
      <c r="CH65" s="170"/>
      <c r="CI65" s="170"/>
      <c r="CJ65" s="170"/>
      <c r="CK65" s="170"/>
      <c r="CL65" s="170"/>
      <c r="CM65" s="170"/>
      <c r="CN65" s="170"/>
      <c r="CO65" s="170"/>
      <c r="CP65" s="170"/>
      <c r="CQ65" s="170"/>
      <c r="CR65" s="170"/>
      <c r="CS65" s="170"/>
      <c r="CT65" s="170"/>
      <c r="CU65" s="170"/>
      <c r="CV65" s="170"/>
      <c r="CW65" s="170"/>
      <c r="CX65" s="170"/>
      <c r="CY65" s="170"/>
      <c r="CZ65" s="170"/>
      <c r="DA65" s="170"/>
      <c r="DB65" s="170"/>
      <c r="DC65" s="171"/>
    </row>
    <row r="66" spans="1:107" ht="15" customHeight="1" x14ac:dyDescent="0.2">
      <c r="A66" s="25"/>
      <c r="B66" s="174" t="s">
        <v>4</v>
      </c>
      <c r="C66" s="174"/>
      <c r="D66" s="174"/>
      <c r="E66" s="174"/>
      <c r="F66" s="174"/>
      <c r="G66" s="174"/>
      <c r="H66" s="174"/>
      <c r="I66" s="174"/>
      <c r="J66" s="174"/>
      <c r="K66" s="174"/>
      <c r="L66" s="174"/>
      <c r="M66" s="174"/>
      <c r="N66" s="174"/>
      <c r="O66" s="174"/>
      <c r="P66" s="174"/>
      <c r="Q66" s="174"/>
      <c r="R66" s="174"/>
      <c r="S66" s="174"/>
      <c r="T66" s="174"/>
      <c r="U66" s="174"/>
      <c r="V66" s="174"/>
      <c r="W66" s="174"/>
      <c r="X66" s="174"/>
      <c r="Y66" s="174"/>
      <c r="Z66" s="174"/>
      <c r="AA66" s="174"/>
      <c r="AB66" s="174"/>
      <c r="AC66" s="174"/>
      <c r="AD66" s="174"/>
      <c r="AE66" s="174"/>
      <c r="AF66" s="174"/>
      <c r="AG66" s="174"/>
      <c r="AH66" s="174"/>
      <c r="AI66" s="174"/>
      <c r="AJ66" s="174"/>
      <c r="AK66" s="174"/>
      <c r="AL66" s="174"/>
      <c r="AM66" s="174"/>
      <c r="AN66" s="174"/>
      <c r="AO66" s="174"/>
      <c r="AP66" s="174"/>
      <c r="AQ66" s="174"/>
      <c r="AR66" s="174"/>
      <c r="AS66" s="174"/>
      <c r="AT66" s="174"/>
      <c r="AU66" s="174"/>
      <c r="AV66" s="174"/>
      <c r="AW66" s="174"/>
      <c r="AX66" s="174"/>
      <c r="AY66" s="174"/>
      <c r="AZ66" s="174"/>
      <c r="BA66" s="174"/>
      <c r="BB66" s="174"/>
      <c r="BC66" s="174"/>
      <c r="BD66" s="174"/>
      <c r="BE66" s="174"/>
      <c r="BF66" s="174"/>
      <c r="BG66" s="174"/>
      <c r="BH66" s="174"/>
      <c r="BI66" s="174"/>
      <c r="BJ66" s="174"/>
      <c r="BK66" s="174"/>
      <c r="BL66" s="174"/>
      <c r="BM66" s="174"/>
      <c r="BN66" s="174"/>
      <c r="BO66" s="174"/>
      <c r="BP66" s="174"/>
      <c r="BQ66" s="174"/>
      <c r="BR66" s="174"/>
      <c r="BS66" s="174"/>
      <c r="BT66" s="175"/>
      <c r="BU66" s="169"/>
      <c r="BV66" s="170"/>
      <c r="BW66" s="170"/>
      <c r="BX66" s="170"/>
      <c r="BY66" s="170"/>
      <c r="BZ66" s="170"/>
      <c r="CA66" s="170"/>
      <c r="CB66" s="170"/>
      <c r="CC66" s="170"/>
      <c r="CD66" s="170"/>
      <c r="CE66" s="170"/>
      <c r="CF66" s="170"/>
      <c r="CG66" s="170"/>
      <c r="CH66" s="170"/>
      <c r="CI66" s="170"/>
      <c r="CJ66" s="170"/>
      <c r="CK66" s="170"/>
      <c r="CL66" s="170"/>
      <c r="CM66" s="170"/>
      <c r="CN66" s="170"/>
      <c r="CO66" s="170"/>
      <c r="CP66" s="170"/>
      <c r="CQ66" s="170"/>
      <c r="CR66" s="170"/>
      <c r="CS66" s="170"/>
      <c r="CT66" s="170"/>
      <c r="CU66" s="170"/>
      <c r="CV66" s="170"/>
      <c r="CW66" s="170"/>
      <c r="CX66" s="170"/>
      <c r="CY66" s="170"/>
      <c r="CZ66" s="170"/>
      <c r="DA66" s="170"/>
      <c r="DB66" s="170"/>
      <c r="DC66" s="171"/>
    </row>
    <row r="67" spans="1:107" ht="15" customHeight="1" x14ac:dyDescent="0.2">
      <c r="A67" s="30"/>
      <c r="B67" s="172" t="s">
        <v>60</v>
      </c>
      <c r="C67" s="172"/>
      <c r="D67" s="172"/>
      <c r="E67" s="172"/>
      <c r="F67" s="172"/>
      <c r="G67" s="172"/>
      <c r="H67" s="172"/>
      <c r="I67" s="172"/>
      <c r="J67" s="172"/>
      <c r="K67" s="172"/>
      <c r="L67" s="172"/>
      <c r="M67" s="172"/>
      <c r="N67" s="172"/>
      <c r="O67" s="172"/>
      <c r="P67" s="172"/>
      <c r="Q67" s="172"/>
      <c r="R67" s="172"/>
      <c r="S67" s="172"/>
      <c r="T67" s="172"/>
      <c r="U67" s="172"/>
      <c r="V67" s="172"/>
      <c r="W67" s="172"/>
      <c r="X67" s="172"/>
      <c r="Y67" s="172"/>
      <c r="Z67" s="172"/>
      <c r="AA67" s="172"/>
      <c r="AB67" s="172"/>
      <c r="AC67" s="172"/>
      <c r="AD67" s="172"/>
      <c r="AE67" s="172"/>
      <c r="AF67" s="172"/>
      <c r="AG67" s="172"/>
      <c r="AH67" s="172"/>
      <c r="AI67" s="172"/>
      <c r="AJ67" s="172"/>
      <c r="AK67" s="172"/>
      <c r="AL67" s="172"/>
      <c r="AM67" s="172"/>
      <c r="AN67" s="172"/>
      <c r="AO67" s="172"/>
      <c r="AP67" s="172"/>
      <c r="AQ67" s="172"/>
      <c r="AR67" s="172"/>
      <c r="AS67" s="172"/>
      <c r="AT67" s="172"/>
      <c r="AU67" s="172"/>
      <c r="AV67" s="172"/>
      <c r="AW67" s="172"/>
      <c r="AX67" s="172"/>
      <c r="AY67" s="172"/>
      <c r="AZ67" s="172"/>
      <c r="BA67" s="172"/>
      <c r="BB67" s="172"/>
      <c r="BC67" s="172"/>
      <c r="BD67" s="172"/>
      <c r="BE67" s="172"/>
      <c r="BF67" s="172"/>
      <c r="BG67" s="172"/>
      <c r="BH67" s="172"/>
      <c r="BI67" s="172"/>
      <c r="BJ67" s="172"/>
      <c r="BK67" s="172"/>
      <c r="BL67" s="172"/>
      <c r="BM67" s="172"/>
      <c r="BN67" s="172"/>
      <c r="BO67" s="172"/>
      <c r="BP67" s="172"/>
      <c r="BQ67" s="172"/>
      <c r="BR67" s="172"/>
      <c r="BS67" s="172"/>
      <c r="BT67" s="173"/>
      <c r="BU67" s="169"/>
      <c r="BV67" s="170"/>
      <c r="BW67" s="170"/>
      <c r="BX67" s="170"/>
      <c r="BY67" s="170"/>
      <c r="BZ67" s="170"/>
      <c r="CA67" s="170"/>
      <c r="CB67" s="170"/>
      <c r="CC67" s="170"/>
      <c r="CD67" s="170"/>
      <c r="CE67" s="170"/>
      <c r="CF67" s="170"/>
      <c r="CG67" s="170"/>
      <c r="CH67" s="170"/>
      <c r="CI67" s="170"/>
      <c r="CJ67" s="170"/>
      <c r="CK67" s="170"/>
      <c r="CL67" s="170"/>
      <c r="CM67" s="170"/>
      <c r="CN67" s="170"/>
      <c r="CO67" s="170"/>
      <c r="CP67" s="170"/>
      <c r="CQ67" s="170"/>
      <c r="CR67" s="170"/>
      <c r="CS67" s="170"/>
      <c r="CT67" s="170"/>
      <c r="CU67" s="170"/>
      <c r="CV67" s="170"/>
      <c r="CW67" s="170"/>
      <c r="CX67" s="170"/>
      <c r="CY67" s="170"/>
      <c r="CZ67" s="170"/>
      <c r="DA67" s="170"/>
      <c r="DB67" s="170"/>
      <c r="DC67" s="171"/>
    </row>
    <row r="68" spans="1:107" ht="15" customHeight="1" x14ac:dyDescent="0.2">
      <c r="A68" s="25"/>
      <c r="B68" s="172" t="s">
        <v>61</v>
      </c>
      <c r="C68" s="172"/>
      <c r="D68" s="172"/>
      <c r="E68" s="172"/>
      <c r="F68" s="172"/>
      <c r="G68" s="172"/>
      <c r="H68" s="172"/>
      <c r="I68" s="172"/>
      <c r="J68" s="172"/>
      <c r="K68" s="172"/>
      <c r="L68" s="172"/>
      <c r="M68" s="172"/>
      <c r="N68" s="172"/>
      <c r="O68" s="172"/>
      <c r="P68" s="172"/>
      <c r="Q68" s="172"/>
      <c r="R68" s="172"/>
      <c r="S68" s="172"/>
      <c r="T68" s="172"/>
      <c r="U68" s="172"/>
      <c r="V68" s="172"/>
      <c r="W68" s="172"/>
      <c r="X68" s="172"/>
      <c r="Y68" s="172"/>
      <c r="Z68" s="172"/>
      <c r="AA68" s="172"/>
      <c r="AB68" s="172"/>
      <c r="AC68" s="172"/>
      <c r="AD68" s="172"/>
      <c r="AE68" s="172"/>
      <c r="AF68" s="172"/>
      <c r="AG68" s="172"/>
      <c r="AH68" s="172"/>
      <c r="AI68" s="172"/>
      <c r="AJ68" s="172"/>
      <c r="AK68" s="172"/>
      <c r="AL68" s="172"/>
      <c r="AM68" s="172"/>
      <c r="AN68" s="172"/>
      <c r="AO68" s="172"/>
      <c r="AP68" s="172"/>
      <c r="AQ68" s="172"/>
      <c r="AR68" s="172"/>
      <c r="AS68" s="172"/>
      <c r="AT68" s="172"/>
      <c r="AU68" s="172"/>
      <c r="AV68" s="172"/>
      <c r="AW68" s="172"/>
      <c r="AX68" s="172"/>
      <c r="AY68" s="172"/>
      <c r="AZ68" s="172"/>
      <c r="BA68" s="172"/>
      <c r="BB68" s="172"/>
      <c r="BC68" s="172"/>
      <c r="BD68" s="172"/>
      <c r="BE68" s="172"/>
      <c r="BF68" s="172"/>
      <c r="BG68" s="172"/>
      <c r="BH68" s="172"/>
      <c r="BI68" s="172"/>
      <c r="BJ68" s="172"/>
      <c r="BK68" s="172"/>
      <c r="BL68" s="172"/>
      <c r="BM68" s="172"/>
      <c r="BN68" s="172"/>
      <c r="BO68" s="172"/>
      <c r="BP68" s="172"/>
      <c r="BQ68" s="172"/>
      <c r="BR68" s="172"/>
      <c r="BS68" s="172"/>
      <c r="BT68" s="173"/>
      <c r="BU68" s="169"/>
      <c r="BV68" s="170"/>
      <c r="BW68" s="170"/>
      <c r="BX68" s="170"/>
      <c r="BY68" s="170"/>
      <c r="BZ68" s="170"/>
      <c r="CA68" s="170"/>
      <c r="CB68" s="170"/>
      <c r="CC68" s="170"/>
      <c r="CD68" s="170"/>
      <c r="CE68" s="170"/>
      <c r="CF68" s="170"/>
      <c r="CG68" s="170"/>
      <c r="CH68" s="170"/>
      <c r="CI68" s="170"/>
      <c r="CJ68" s="170"/>
      <c r="CK68" s="170"/>
      <c r="CL68" s="170"/>
      <c r="CM68" s="170"/>
      <c r="CN68" s="170"/>
      <c r="CO68" s="170"/>
      <c r="CP68" s="170"/>
      <c r="CQ68" s="170"/>
      <c r="CR68" s="170"/>
      <c r="CS68" s="170"/>
      <c r="CT68" s="170"/>
      <c r="CU68" s="170"/>
      <c r="CV68" s="170"/>
      <c r="CW68" s="170"/>
      <c r="CX68" s="170"/>
      <c r="CY68" s="170"/>
      <c r="CZ68" s="170"/>
      <c r="DA68" s="170"/>
      <c r="DB68" s="170"/>
      <c r="DC68" s="171"/>
    </row>
    <row r="69" spans="1:107" ht="15" customHeight="1" x14ac:dyDescent="0.2">
      <c r="A69" s="25"/>
      <c r="B69" s="172" t="s">
        <v>59</v>
      </c>
      <c r="C69" s="172"/>
      <c r="D69" s="172"/>
      <c r="E69" s="172"/>
      <c r="F69" s="172"/>
      <c r="G69" s="172"/>
      <c r="H69" s="172"/>
      <c r="I69" s="172"/>
      <c r="J69" s="172"/>
      <c r="K69" s="172"/>
      <c r="L69" s="172"/>
      <c r="M69" s="172"/>
      <c r="N69" s="172"/>
      <c r="O69" s="172"/>
      <c r="P69" s="172"/>
      <c r="Q69" s="172"/>
      <c r="R69" s="172"/>
      <c r="S69" s="172"/>
      <c r="T69" s="172"/>
      <c r="U69" s="172"/>
      <c r="V69" s="172"/>
      <c r="W69" s="172"/>
      <c r="X69" s="172"/>
      <c r="Y69" s="172"/>
      <c r="Z69" s="172"/>
      <c r="AA69" s="172"/>
      <c r="AB69" s="172"/>
      <c r="AC69" s="172"/>
      <c r="AD69" s="172"/>
      <c r="AE69" s="172"/>
      <c r="AF69" s="172"/>
      <c r="AG69" s="172"/>
      <c r="AH69" s="172"/>
      <c r="AI69" s="172"/>
      <c r="AJ69" s="172"/>
      <c r="AK69" s="172"/>
      <c r="AL69" s="172"/>
      <c r="AM69" s="172"/>
      <c r="AN69" s="172"/>
      <c r="AO69" s="172"/>
      <c r="AP69" s="172"/>
      <c r="AQ69" s="172"/>
      <c r="AR69" s="172"/>
      <c r="AS69" s="172"/>
      <c r="AT69" s="172"/>
      <c r="AU69" s="172"/>
      <c r="AV69" s="172"/>
      <c r="AW69" s="172"/>
      <c r="AX69" s="172"/>
      <c r="AY69" s="172"/>
      <c r="AZ69" s="172"/>
      <c r="BA69" s="172"/>
      <c r="BB69" s="172"/>
      <c r="BC69" s="172"/>
      <c r="BD69" s="172"/>
      <c r="BE69" s="172"/>
      <c r="BF69" s="172"/>
      <c r="BG69" s="172"/>
      <c r="BH69" s="172"/>
      <c r="BI69" s="172"/>
      <c r="BJ69" s="172"/>
      <c r="BK69" s="172"/>
      <c r="BL69" s="172"/>
      <c r="BM69" s="172"/>
      <c r="BN69" s="172"/>
      <c r="BO69" s="172"/>
      <c r="BP69" s="172"/>
      <c r="BQ69" s="172"/>
      <c r="BR69" s="172"/>
      <c r="BS69" s="172"/>
      <c r="BT69" s="173"/>
      <c r="BU69" s="169"/>
      <c r="BV69" s="170"/>
      <c r="BW69" s="170"/>
      <c r="BX69" s="170"/>
      <c r="BY69" s="170"/>
      <c r="BZ69" s="170"/>
      <c r="CA69" s="170"/>
      <c r="CB69" s="170"/>
      <c r="CC69" s="170"/>
      <c r="CD69" s="170"/>
      <c r="CE69" s="170"/>
      <c r="CF69" s="170"/>
      <c r="CG69" s="170"/>
      <c r="CH69" s="170"/>
      <c r="CI69" s="170"/>
      <c r="CJ69" s="170"/>
      <c r="CK69" s="170"/>
      <c r="CL69" s="170"/>
      <c r="CM69" s="170"/>
      <c r="CN69" s="170"/>
      <c r="CO69" s="170"/>
      <c r="CP69" s="170"/>
      <c r="CQ69" s="170"/>
      <c r="CR69" s="170"/>
      <c r="CS69" s="170"/>
      <c r="CT69" s="170"/>
      <c r="CU69" s="170"/>
      <c r="CV69" s="170"/>
      <c r="CW69" s="170"/>
      <c r="CX69" s="170"/>
      <c r="CY69" s="170"/>
      <c r="CZ69" s="170"/>
      <c r="DA69" s="170"/>
      <c r="DB69" s="170"/>
      <c r="DC69" s="171"/>
    </row>
    <row r="70" spans="1:107" ht="14.25" customHeight="1" x14ac:dyDescent="0.2">
      <c r="A70" s="25"/>
      <c r="B70" s="172" t="s">
        <v>62</v>
      </c>
      <c r="C70" s="172"/>
      <c r="D70" s="172"/>
      <c r="E70" s="172"/>
      <c r="F70" s="172"/>
      <c r="G70" s="172"/>
      <c r="H70" s="172"/>
      <c r="I70" s="172"/>
      <c r="J70" s="172"/>
      <c r="K70" s="172"/>
      <c r="L70" s="172"/>
      <c r="M70" s="172"/>
      <c r="N70" s="172"/>
      <c r="O70" s="172"/>
      <c r="P70" s="172"/>
      <c r="Q70" s="172"/>
      <c r="R70" s="172"/>
      <c r="S70" s="172"/>
      <c r="T70" s="172"/>
      <c r="U70" s="172"/>
      <c r="V70" s="172"/>
      <c r="W70" s="172"/>
      <c r="X70" s="172"/>
      <c r="Y70" s="172"/>
      <c r="Z70" s="172"/>
      <c r="AA70" s="172"/>
      <c r="AB70" s="172"/>
      <c r="AC70" s="172"/>
      <c r="AD70" s="172"/>
      <c r="AE70" s="172"/>
      <c r="AF70" s="172"/>
      <c r="AG70" s="172"/>
      <c r="AH70" s="172"/>
      <c r="AI70" s="172"/>
      <c r="AJ70" s="172"/>
      <c r="AK70" s="172"/>
      <c r="AL70" s="172"/>
      <c r="AM70" s="172"/>
      <c r="AN70" s="172"/>
      <c r="AO70" s="172"/>
      <c r="AP70" s="172"/>
      <c r="AQ70" s="172"/>
      <c r="AR70" s="172"/>
      <c r="AS70" s="172"/>
      <c r="AT70" s="172"/>
      <c r="AU70" s="172"/>
      <c r="AV70" s="172"/>
      <c r="AW70" s="172"/>
      <c r="AX70" s="172"/>
      <c r="AY70" s="172"/>
      <c r="AZ70" s="172"/>
      <c r="BA70" s="172"/>
      <c r="BB70" s="172"/>
      <c r="BC70" s="172"/>
      <c r="BD70" s="172"/>
      <c r="BE70" s="172"/>
      <c r="BF70" s="172"/>
      <c r="BG70" s="172"/>
      <c r="BH70" s="172"/>
      <c r="BI70" s="172"/>
      <c r="BJ70" s="172"/>
      <c r="BK70" s="172"/>
      <c r="BL70" s="172"/>
      <c r="BM70" s="172"/>
      <c r="BN70" s="172"/>
      <c r="BO70" s="172"/>
      <c r="BP70" s="172"/>
      <c r="BQ70" s="172"/>
      <c r="BR70" s="172"/>
      <c r="BS70" s="172"/>
      <c r="BT70" s="173"/>
      <c r="BU70" s="169"/>
      <c r="BV70" s="170"/>
      <c r="BW70" s="170"/>
      <c r="BX70" s="170"/>
      <c r="BY70" s="170"/>
      <c r="BZ70" s="170"/>
      <c r="CA70" s="170"/>
      <c r="CB70" s="170"/>
      <c r="CC70" s="170"/>
      <c r="CD70" s="170"/>
      <c r="CE70" s="170"/>
      <c r="CF70" s="170"/>
      <c r="CG70" s="170"/>
      <c r="CH70" s="170"/>
      <c r="CI70" s="170"/>
      <c r="CJ70" s="170"/>
      <c r="CK70" s="170"/>
      <c r="CL70" s="170"/>
      <c r="CM70" s="170"/>
      <c r="CN70" s="170"/>
      <c r="CO70" s="170"/>
      <c r="CP70" s="170"/>
      <c r="CQ70" s="170"/>
      <c r="CR70" s="170"/>
      <c r="CS70" s="170"/>
      <c r="CT70" s="170"/>
      <c r="CU70" s="170"/>
      <c r="CV70" s="170"/>
      <c r="CW70" s="170"/>
      <c r="CX70" s="170"/>
      <c r="CY70" s="170"/>
      <c r="CZ70" s="170"/>
      <c r="DA70" s="170"/>
      <c r="DB70" s="170"/>
      <c r="DC70" s="171"/>
    </row>
    <row r="71" spans="1:107" ht="15" customHeight="1" x14ac:dyDescent="0.2">
      <c r="A71" s="31"/>
      <c r="B71" s="172" t="s">
        <v>63</v>
      </c>
      <c r="C71" s="172"/>
      <c r="D71" s="172"/>
      <c r="E71" s="172"/>
      <c r="F71" s="172"/>
      <c r="G71" s="172"/>
      <c r="H71" s="172"/>
      <c r="I71" s="172"/>
      <c r="J71" s="172"/>
      <c r="K71" s="172"/>
      <c r="L71" s="172"/>
      <c r="M71" s="172"/>
      <c r="N71" s="172"/>
      <c r="O71" s="172"/>
      <c r="P71" s="172"/>
      <c r="Q71" s="172"/>
      <c r="R71" s="172"/>
      <c r="S71" s="172"/>
      <c r="T71" s="172"/>
      <c r="U71" s="172"/>
      <c r="V71" s="172"/>
      <c r="W71" s="172"/>
      <c r="X71" s="172"/>
      <c r="Y71" s="172"/>
      <c r="Z71" s="172"/>
      <c r="AA71" s="172"/>
      <c r="AB71" s="172"/>
      <c r="AC71" s="172"/>
      <c r="AD71" s="172"/>
      <c r="AE71" s="172"/>
      <c r="AF71" s="172"/>
      <c r="AG71" s="172"/>
      <c r="AH71" s="172"/>
      <c r="AI71" s="172"/>
      <c r="AJ71" s="172"/>
      <c r="AK71" s="172"/>
      <c r="AL71" s="172"/>
      <c r="AM71" s="172"/>
      <c r="AN71" s="172"/>
      <c r="AO71" s="172"/>
      <c r="AP71" s="172"/>
      <c r="AQ71" s="172"/>
      <c r="AR71" s="172"/>
      <c r="AS71" s="172"/>
      <c r="AT71" s="172"/>
      <c r="AU71" s="172"/>
      <c r="AV71" s="172"/>
      <c r="AW71" s="172"/>
      <c r="AX71" s="172"/>
      <c r="AY71" s="172"/>
      <c r="AZ71" s="172"/>
      <c r="BA71" s="172"/>
      <c r="BB71" s="172"/>
      <c r="BC71" s="172"/>
      <c r="BD71" s="172"/>
      <c r="BE71" s="172"/>
      <c r="BF71" s="172"/>
      <c r="BG71" s="172"/>
      <c r="BH71" s="172"/>
      <c r="BI71" s="172"/>
      <c r="BJ71" s="172"/>
      <c r="BK71" s="172"/>
      <c r="BL71" s="172"/>
      <c r="BM71" s="172"/>
      <c r="BN71" s="172"/>
      <c r="BO71" s="172"/>
      <c r="BP71" s="172"/>
      <c r="BQ71" s="172"/>
      <c r="BR71" s="172"/>
      <c r="BS71" s="172"/>
      <c r="BT71" s="173"/>
      <c r="BU71" s="169"/>
      <c r="BV71" s="170"/>
      <c r="BW71" s="170"/>
      <c r="BX71" s="170"/>
      <c r="BY71" s="170"/>
      <c r="BZ71" s="170"/>
      <c r="CA71" s="170"/>
      <c r="CB71" s="170"/>
      <c r="CC71" s="170"/>
      <c r="CD71" s="170"/>
      <c r="CE71" s="170"/>
      <c r="CF71" s="170"/>
      <c r="CG71" s="170"/>
      <c r="CH71" s="170"/>
      <c r="CI71" s="170"/>
      <c r="CJ71" s="170"/>
      <c r="CK71" s="170"/>
      <c r="CL71" s="170"/>
      <c r="CM71" s="170"/>
      <c r="CN71" s="170"/>
      <c r="CO71" s="170"/>
      <c r="CP71" s="170"/>
      <c r="CQ71" s="170"/>
      <c r="CR71" s="170"/>
      <c r="CS71" s="170"/>
      <c r="CT71" s="170"/>
      <c r="CU71" s="170"/>
      <c r="CV71" s="170"/>
      <c r="CW71" s="170"/>
      <c r="CX71" s="170"/>
      <c r="CY71" s="170"/>
      <c r="CZ71" s="170"/>
      <c r="DA71" s="170"/>
      <c r="DB71" s="170"/>
      <c r="DC71" s="171"/>
    </row>
    <row r="72" spans="1:107" ht="15" customHeight="1" x14ac:dyDescent="0.2">
      <c r="A72" s="25"/>
      <c r="B72" s="172" t="s">
        <v>64</v>
      </c>
      <c r="C72" s="172"/>
      <c r="D72" s="172"/>
      <c r="E72" s="172"/>
      <c r="F72" s="172"/>
      <c r="G72" s="172"/>
      <c r="H72" s="172"/>
      <c r="I72" s="172"/>
      <c r="J72" s="172"/>
      <c r="K72" s="172"/>
      <c r="L72" s="172"/>
      <c r="M72" s="172"/>
      <c r="N72" s="172"/>
      <c r="O72" s="172"/>
      <c r="P72" s="172"/>
      <c r="Q72" s="172"/>
      <c r="R72" s="172"/>
      <c r="S72" s="172"/>
      <c r="T72" s="172"/>
      <c r="U72" s="172"/>
      <c r="V72" s="172"/>
      <c r="W72" s="172"/>
      <c r="X72" s="172"/>
      <c r="Y72" s="172"/>
      <c r="Z72" s="172"/>
      <c r="AA72" s="172"/>
      <c r="AB72" s="172"/>
      <c r="AC72" s="172"/>
      <c r="AD72" s="172"/>
      <c r="AE72" s="172"/>
      <c r="AF72" s="172"/>
      <c r="AG72" s="172"/>
      <c r="AH72" s="172"/>
      <c r="AI72" s="172"/>
      <c r="AJ72" s="172"/>
      <c r="AK72" s="172"/>
      <c r="AL72" s="172"/>
      <c r="AM72" s="172"/>
      <c r="AN72" s="172"/>
      <c r="AO72" s="172"/>
      <c r="AP72" s="172"/>
      <c r="AQ72" s="172"/>
      <c r="AR72" s="172"/>
      <c r="AS72" s="172"/>
      <c r="AT72" s="172"/>
      <c r="AU72" s="172"/>
      <c r="AV72" s="172"/>
      <c r="AW72" s="172"/>
      <c r="AX72" s="172"/>
      <c r="AY72" s="172"/>
      <c r="AZ72" s="172"/>
      <c r="BA72" s="172"/>
      <c r="BB72" s="172"/>
      <c r="BC72" s="172"/>
      <c r="BD72" s="172"/>
      <c r="BE72" s="172"/>
      <c r="BF72" s="172"/>
      <c r="BG72" s="172"/>
      <c r="BH72" s="172"/>
      <c r="BI72" s="172"/>
      <c r="BJ72" s="172"/>
      <c r="BK72" s="172"/>
      <c r="BL72" s="172"/>
      <c r="BM72" s="172"/>
      <c r="BN72" s="172"/>
      <c r="BO72" s="172"/>
      <c r="BP72" s="172"/>
      <c r="BQ72" s="172"/>
      <c r="BR72" s="172"/>
      <c r="BS72" s="172"/>
      <c r="BT72" s="173"/>
      <c r="BU72" s="169"/>
      <c r="BV72" s="170"/>
      <c r="BW72" s="170"/>
      <c r="BX72" s="170"/>
      <c r="BY72" s="170"/>
      <c r="BZ72" s="170"/>
      <c r="CA72" s="170"/>
      <c r="CB72" s="170"/>
      <c r="CC72" s="170"/>
      <c r="CD72" s="170"/>
      <c r="CE72" s="170"/>
      <c r="CF72" s="170"/>
      <c r="CG72" s="170"/>
      <c r="CH72" s="170"/>
      <c r="CI72" s="170"/>
      <c r="CJ72" s="170"/>
      <c r="CK72" s="170"/>
      <c r="CL72" s="170"/>
      <c r="CM72" s="170"/>
      <c r="CN72" s="170"/>
      <c r="CO72" s="170"/>
      <c r="CP72" s="170"/>
      <c r="CQ72" s="170"/>
      <c r="CR72" s="170"/>
      <c r="CS72" s="170"/>
      <c r="CT72" s="170"/>
      <c r="CU72" s="170"/>
      <c r="CV72" s="170"/>
      <c r="CW72" s="170"/>
      <c r="CX72" s="170"/>
      <c r="CY72" s="170"/>
      <c r="CZ72" s="170"/>
      <c r="DA72" s="170"/>
      <c r="DB72" s="170"/>
      <c r="DC72" s="171"/>
    </row>
  </sheetData>
  <mergeCells count="138">
    <mergeCell ref="B69:BT69"/>
    <mergeCell ref="BU69:DC69"/>
    <mergeCell ref="B68:BT68"/>
    <mergeCell ref="B72:BT72"/>
    <mergeCell ref="BU72:DC72"/>
    <mergeCell ref="B70:BT70"/>
    <mergeCell ref="BU70:DC70"/>
    <mergeCell ref="BU71:DC71"/>
    <mergeCell ref="B71:BT71"/>
    <mergeCell ref="BU68:DC68"/>
    <mergeCell ref="BU33:DC33"/>
    <mergeCell ref="B34:BT34"/>
    <mergeCell ref="BU34:DC34"/>
    <mergeCell ref="BU8:DC8"/>
    <mergeCell ref="BU9:DC9"/>
    <mergeCell ref="BU10:DC10"/>
    <mergeCell ref="BU12:DC12"/>
    <mergeCell ref="BU22:DC22"/>
    <mergeCell ref="BU24:DC24"/>
    <mergeCell ref="BU16:DC16"/>
    <mergeCell ref="BU17:DC17"/>
    <mergeCell ref="BU23:DC23"/>
    <mergeCell ref="BU14:DC14"/>
    <mergeCell ref="B19:BT19"/>
    <mergeCell ref="B22:BT22"/>
    <mergeCell ref="B24:BT24"/>
    <mergeCell ref="BU30:DC30"/>
    <mergeCell ref="B13:BT13"/>
    <mergeCell ref="BU13:DC13"/>
    <mergeCell ref="B16:BT16"/>
    <mergeCell ref="BU19:DC19"/>
    <mergeCell ref="B20:BT20"/>
    <mergeCell ref="BU20:DC20"/>
    <mergeCell ref="B21:BT21"/>
    <mergeCell ref="B30:BT30"/>
    <mergeCell ref="BU21:DC21"/>
    <mergeCell ref="A3:DC3"/>
    <mergeCell ref="A4:DC4"/>
    <mergeCell ref="B25:BT25"/>
    <mergeCell ref="BU25:DC25"/>
    <mergeCell ref="B27:BT27"/>
    <mergeCell ref="B12:BT12"/>
    <mergeCell ref="B23:BT23"/>
    <mergeCell ref="B15:BT15"/>
    <mergeCell ref="BU15:DC15"/>
    <mergeCell ref="B18:BT18"/>
    <mergeCell ref="BU18:DC18"/>
    <mergeCell ref="B17:BT17"/>
    <mergeCell ref="B14:BT14"/>
    <mergeCell ref="A2:DC2"/>
    <mergeCell ref="B8:BT8"/>
    <mergeCell ref="B9:BT9"/>
    <mergeCell ref="B11:BT11"/>
    <mergeCell ref="BU6:DC6"/>
    <mergeCell ref="B7:BT7"/>
    <mergeCell ref="A6:BT6"/>
    <mergeCell ref="BU11:DC11"/>
    <mergeCell ref="B10:BT10"/>
    <mergeCell ref="BU7:DC7"/>
    <mergeCell ref="B38:BT38"/>
    <mergeCell ref="BU38:DC38"/>
    <mergeCell ref="B39:BT39"/>
    <mergeCell ref="BU39:DC39"/>
    <mergeCell ref="B40:BT40"/>
    <mergeCell ref="BU40:DC40"/>
    <mergeCell ref="B35:BT35"/>
    <mergeCell ref="BU35:DC35"/>
    <mergeCell ref="B26:BT26"/>
    <mergeCell ref="BU26:DC26"/>
    <mergeCell ref="B32:BT32"/>
    <mergeCell ref="BU27:DC27"/>
    <mergeCell ref="B28:BT28"/>
    <mergeCell ref="BU28:DC28"/>
    <mergeCell ref="B29:BT29"/>
    <mergeCell ref="BU29:DC29"/>
    <mergeCell ref="BU32:DC32"/>
    <mergeCell ref="B36:BT36"/>
    <mergeCell ref="B37:BT37"/>
    <mergeCell ref="BU36:DC36"/>
    <mergeCell ref="BU37:DC37"/>
    <mergeCell ref="B31:BT31"/>
    <mergeCell ref="BU31:DC31"/>
    <mergeCell ref="B33:BT33"/>
    <mergeCell ref="BU54:DC54"/>
    <mergeCell ref="B55:BT55"/>
    <mergeCell ref="BU55:DC55"/>
    <mergeCell ref="B50:BT50"/>
    <mergeCell ref="BU50:DC50"/>
    <mergeCell ref="B51:BT51"/>
    <mergeCell ref="BU51:DC51"/>
    <mergeCell ref="B52:BT52"/>
    <mergeCell ref="BU52:DC52"/>
    <mergeCell ref="B48:BT48"/>
    <mergeCell ref="BU48:DC48"/>
    <mergeCell ref="B44:BT44"/>
    <mergeCell ref="BU44:DC44"/>
    <mergeCell ref="B45:BT45"/>
    <mergeCell ref="BU45:DC45"/>
    <mergeCell ref="B46:BT46"/>
    <mergeCell ref="BU46:DC46"/>
    <mergeCell ref="B47:BT47"/>
    <mergeCell ref="BU47:DC47"/>
    <mergeCell ref="A1:DC1"/>
    <mergeCell ref="B63:BT63"/>
    <mergeCell ref="BU63:DC63"/>
    <mergeCell ref="B64:BT64"/>
    <mergeCell ref="BU64:DC64"/>
    <mergeCell ref="B57:BT57"/>
    <mergeCell ref="BU57:DC57"/>
    <mergeCell ref="B58:BT58"/>
    <mergeCell ref="BU58:DC58"/>
    <mergeCell ref="B59:BT59"/>
    <mergeCell ref="BU59:DC59"/>
    <mergeCell ref="B53:BT53"/>
    <mergeCell ref="BU53:DC53"/>
    <mergeCell ref="B54:BT54"/>
    <mergeCell ref="B41:BT41"/>
    <mergeCell ref="BU41:DC41"/>
    <mergeCell ref="B49:BT49"/>
    <mergeCell ref="BU49:DC49"/>
    <mergeCell ref="B56:BT56"/>
    <mergeCell ref="BU56:DC56"/>
    <mergeCell ref="B42:BT42"/>
    <mergeCell ref="BU42:DC42"/>
    <mergeCell ref="B43:BT43"/>
    <mergeCell ref="BU43:DC43"/>
    <mergeCell ref="BU67:DC67"/>
    <mergeCell ref="B67:BT67"/>
    <mergeCell ref="BU66:DC66"/>
    <mergeCell ref="B66:BT66"/>
    <mergeCell ref="B60:BT60"/>
    <mergeCell ref="BU60:DC60"/>
    <mergeCell ref="B61:BT61"/>
    <mergeCell ref="BU61:DC61"/>
    <mergeCell ref="B62:BT62"/>
    <mergeCell ref="BU62:DC62"/>
    <mergeCell ref="B65:BT65"/>
    <mergeCell ref="BU65:DC65"/>
  </mergeCells>
  <pageMargins left="0.66" right="0.25" top="0.35" bottom="0.39370078740157483" header="0.19" footer="0.19685039370078741"/>
  <pageSetup paperSize="9" scale="98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0"/>
  <sheetViews>
    <sheetView view="pageBreakPreview" topLeftCell="A44" zoomScale="90" zoomScaleNormal="100" zoomScaleSheetLayoutView="90" workbookViewId="0">
      <selection activeCell="I70" sqref="I70"/>
    </sheetView>
  </sheetViews>
  <sheetFormatPr defaultColWidth="9.140625" defaultRowHeight="12.75" x14ac:dyDescent="0.25"/>
  <cols>
    <col min="1" max="1" width="42.85546875" style="7" customWidth="1"/>
    <col min="2" max="2" width="7" style="7" customWidth="1"/>
    <col min="3" max="3" width="11.42578125" style="7" customWidth="1"/>
    <col min="4" max="4" width="15.140625" style="7" customWidth="1"/>
    <col min="5" max="6" width="17" style="7" customWidth="1"/>
    <col min="7" max="7" width="18.5703125" style="7" customWidth="1"/>
    <col min="8" max="8" width="14.42578125" style="7" customWidth="1"/>
    <col min="9" max="9" width="13.42578125" style="7" customWidth="1"/>
    <col min="10" max="10" width="10.28515625" style="7" customWidth="1"/>
    <col min="11" max="11" width="13.42578125" style="7" customWidth="1"/>
    <col min="12" max="12" width="21.85546875" style="7" customWidth="1"/>
    <col min="13" max="13" width="15.5703125" style="7" customWidth="1"/>
    <col min="14" max="14" width="13.42578125" style="7" bestFit="1" customWidth="1"/>
    <col min="15" max="15" width="10.28515625" style="7" customWidth="1"/>
    <col min="16" max="16384" width="9.140625" style="7"/>
  </cols>
  <sheetData>
    <row r="1" spans="1:14" ht="20.25" customHeight="1" x14ac:dyDescent="0.25">
      <c r="A1" s="207" t="s">
        <v>143</v>
      </c>
      <c r="B1" s="207"/>
      <c r="C1" s="207"/>
      <c r="D1" s="207"/>
      <c r="E1" s="207"/>
      <c r="F1" s="207"/>
      <c r="G1" s="207"/>
      <c r="H1" s="207"/>
      <c r="I1" s="207"/>
      <c r="J1" s="207"/>
      <c r="K1" s="86"/>
    </row>
    <row r="2" spans="1:14" ht="18.75" customHeight="1" x14ac:dyDescent="0.25">
      <c r="A2" s="208" t="s">
        <v>223</v>
      </c>
      <c r="B2" s="208"/>
      <c r="C2" s="208"/>
      <c r="D2" s="208"/>
      <c r="E2" s="208"/>
      <c r="F2" s="208"/>
      <c r="G2" s="208"/>
      <c r="H2" s="208"/>
      <c r="I2" s="208"/>
      <c r="J2" s="208"/>
      <c r="K2" s="87"/>
    </row>
    <row r="3" spans="1:14" ht="3.75" customHeight="1" x14ac:dyDescent="0.25">
      <c r="A3" s="9"/>
      <c r="B3" s="9"/>
      <c r="C3" s="9"/>
      <c r="D3" s="9"/>
      <c r="E3" s="9"/>
      <c r="F3" s="155"/>
      <c r="G3" s="9"/>
      <c r="H3" s="9"/>
      <c r="I3" s="9"/>
      <c r="J3" s="9"/>
      <c r="K3" s="89"/>
    </row>
    <row r="4" spans="1:14" ht="21.75" customHeight="1" x14ac:dyDescent="0.25">
      <c r="A4" s="212" t="s">
        <v>0</v>
      </c>
      <c r="B4" s="212" t="s">
        <v>1</v>
      </c>
      <c r="C4" s="212" t="s">
        <v>86</v>
      </c>
      <c r="D4" s="212" t="s">
        <v>2</v>
      </c>
      <c r="E4" s="212"/>
      <c r="F4" s="212"/>
      <c r="G4" s="212"/>
      <c r="H4" s="212"/>
      <c r="I4" s="212"/>
      <c r="J4" s="212"/>
      <c r="K4" s="90"/>
    </row>
    <row r="5" spans="1:14" x14ac:dyDescent="0.25">
      <c r="A5" s="212"/>
      <c r="B5" s="212"/>
      <c r="C5" s="212"/>
      <c r="D5" s="213" t="s">
        <v>31</v>
      </c>
      <c r="E5" s="214" t="s">
        <v>4</v>
      </c>
      <c r="F5" s="214"/>
      <c r="G5" s="214"/>
      <c r="H5" s="214"/>
      <c r="I5" s="214"/>
      <c r="J5" s="214"/>
      <c r="K5" s="91"/>
    </row>
    <row r="6" spans="1:14" ht="63.75" customHeight="1" x14ac:dyDescent="0.25">
      <c r="A6" s="212"/>
      <c r="B6" s="212"/>
      <c r="C6" s="212"/>
      <c r="D6" s="213"/>
      <c r="E6" s="212" t="s">
        <v>214</v>
      </c>
      <c r="F6" s="212" t="s">
        <v>213</v>
      </c>
      <c r="G6" s="212" t="s">
        <v>75</v>
      </c>
      <c r="H6" s="212" t="s">
        <v>76</v>
      </c>
      <c r="I6" s="210" t="s">
        <v>77</v>
      </c>
      <c r="J6" s="211"/>
      <c r="K6" s="90"/>
    </row>
    <row r="7" spans="1:14" ht="85.5" customHeight="1" x14ac:dyDescent="0.25">
      <c r="A7" s="212"/>
      <c r="B7" s="212"/>
      <c r="C7" s="212"/>
      <c r="D7" s="213"/>
      <c r="E7" s="212"/>
      <c r="F7" s="212"/>
      <c r="G7" s="212"/>
      <c r="H7" s="212"/>
      <c r="I7" s="10" t="s">
        <v>3</v>
      </c>
      <c r="J7" s="11" t="s">
        <v>5</v>
      </c>
      <c r="K7" s="90"/>
    </row>
    <row r="8" spans="1:14" x14ac:dyDescent="0.25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44" t="s">
        <v>215</v>
      </c>
      <c r="G8" s="35">
        <v>6</v>
      </c>
      <c r="H8" s="35">
        <v>7</v>
      </c>
      <c r="I8" s="35">
        <v>8</v>
      </c>
      <c r="J8" s="35">
        <v>9</v>
      </c>
      <c r="K8" s="92"/>
    </row>
    <row r="9" spans="1:14" x14ac:dyDescent="0.25">
      <c r="A9" s="57" t="s">
        <v>6</v>
      </c>
      <c r="B9" s="58">
        <v>100</v>
      </c>
      <c r="C9" s="58" t="s">
        <v>7</v>
      </c>
      <c r="D9" s="62">
        <f>D12+D20+D24+D18+D11+D21</f>
        <v>293144902</v>
      </c>
      <c r="E9" s="62">
        <f>E12</f>
        <v>256255800</v>
      </c>
      <c r="F9" s="62"/>
      <c r="G9" s="62">
        <f>G20</f>
        <v>5138340</v>
      </c>
      <c r="H9" s="62"/>
      <c r="I9" s="62">
        <f>I11+I12+I18+I19+I21+I24</f>
        <v>31750762</v>
      </c>
      <c r="J9" s="62"/>
      <c r="K9" s="93">
        <f>E9+G9+I9-D9</f>
        <v>0</v>
      </c>
      <c r="L9" s="80">
        <f>D9+D77</f>
        <v>300912598.85000002</v>
      </c>
      <c r="M9" s="80">
        <f>L9-D28</f>
        <v>0</v>
      </c>
    </row>
    <row r="10" spans="1:14" ht="14.25" customHeight="1" x14ac:dyDescent="0.25">
      <c r="A10" s="19" t="s">
        <v>4</v>
      </c>
      <c r="B10" s="35"/>
      <c r="C10" s="35"/>
      <c r="D10" s="35"/>
      <c r="E10" s="35"/>
      <c r="F10" s="35"/>
      <c r="G10" s="35"/>
      <c r="H10" s="35"/>
      <c r="I10" s="61"/>
      <c r="J10" s="35"/>
      <c r="K10" s="92"/>
    </row>
    <row r="11" spans="1:14" ht="13.5" x14ac:dyDescent="0.25">
      <c r="A11" s="54" t="s">
        <v>70</v>
      </c>
      <c r="B11" s="55">
        <v>110</v>
      </c>
      <c r="C11" s="55">
        <v>120</v>
      </c>
      <c r="D11" s="133">
        <f>I11</f>
        <v>239312</v>
      </c>
      <c r="E11" s="55" t="s">
        <v>7</v>
      </c>
      <c r="F11" s="55" t="s">
        <v>7</v>
      </c>
      <c r="G11" s="55" t="s">
        <v>7</v>
      </c>
      <c r="H11" s="55" t="s">
        <v>7</v>
      </c>
      <c r="I11" s="63">
        <v>239312</v>
      </c>
      <c r="J11" s="55" t="s">
        <v>7</v>
      </c>
      <c r="K11" s="94"/>
    </row>
    <row r="12" spans="1:14" ht="13.5" x14ac:dyDescent="0.25">
      <c r="A12" s="54" t="s">
        <v>156</v>
      </c>
      <c r="B12" s="55">
        <v>120</v>
      </c>
      <c r="C12" s="55">
        <v>130</v>
      </c>
      <c r="D12" s="133">
        <f>E12+I12</f>
        <v>287520800</v>
      </c>
      <c r="E12" s="63">
        <f>E14+E15</f>
        <v>256255800</v>
      </c>
      <c r="F12" s="63"/>
      <c r="G12" s="55" t="s">
        <v>7</v>
      </c>
      <c r="H12" s="55" t="s">
        <v>7</v>
      </c>
      <c r="I12" s="63">
        <f>I14</f>
        <v>31265000</v>
      </c>
      <c r="J12" s="55"/>
      <c r="K12" s="143" t="s">
        <v>208</v>
      </c>
      <c r="L12" s="80">
        <f>E12+E77</f>
        <v>257886098.40000001</v>
      </c>
      <c r="M12" s="80">
        <f>L12-E28</f>
        <v>0</v>
      </c>
      <c r="N12" s="80"/>
    </row>
    <row r="13" spans="1:14" s="22" customFormat="1" ht="14.25" customHeight="1" x14ac:dyDescent="0.25">
      <c r="A13" s="36" t="s">
        <v>4</v>
      </c>
      <c r="B13" s="34"/>
      <c r="C13" s="34"/>
      <c r="D13" s="134"/>
      <c r="E13" s="34"/>
      <c r="F13" s="34"/>
      <c r="G13" s="34"/>
      <c r="H13" s="34"/>
      <c r="I13" s="64"/>
      <c r="J13" s="34"/>
      <c r="K13" s="144"/>
      <c r="L13" s="80"/>
    </row>
    <row r="14" spans="1:14" s="22" customFormat="1" ht="13.5" x14ac:dyDescent="0.25">
      <c r="A14" s="163" t="s">
        <v>218</v>
      </c>
      <c r="B14" s="33">
        <v>1201</v>
      </c>
      <c r="C14" s="34">
        <v>130</v>
      </c>
      <c r="D14" s="135">
        <f>E14+I14</f>
        <v>281322700</v>
      </c>
      <c r="E14" s="64">
        <f>256255800-6198100</f>
        <v>250057700</v>
      </c>
      <c r="F14" s="64"/>
      <c r="G14" s="34" t="s">
        <v>7</v>
      </c>
      <c r="H14" s="34" t="s">
        <v>7</v>
      </c>
      <c r="I14" s="64">
        <v>31265000</v>
      </c>
      <c r="J14" s="102">
        <v>0</v>
      </c>
      <c r="K14" s="144" t="s">
        <v>209</v>
      </c>
      <c r="L14" s="80">
        <f>I9+I77</f>
        <v>37888160.450000003</v>
      </c>
      <c r="M14" s="83">
        <f>L14-I28</f>
        <v>0</v>
      </c>
    </row>
    <row r="15" spans="1:14" ht="39.75" customHeight="1" x14ac:dyDescent="0.25">
      <c r="A15" s="122" t="s">
        <v>198</v>
      </c>
      <c r="B15" s="123">
        <v>1202</v>
      </c>
      <c r="C15" s="123">
        <v>130</v>
      </c>
      <c r="D15" s="137">
        <f>E15</f>
        <v>6198100</v>
      </c>
      <c r="E15" s="124">
        <f>5530859+672046+5812-10617</f>
        <v>6198100</v>
      </c>
      <c r="F15" s="124"/>
      <c r="G15" s="35" t="s">
        <v>7</v>
      </c>
      <c r="H15" s="35" t="s">
        <v>7</v>
      </c>
      <c r="I15" s="35" t="s">
        <v>7</v>
      </c>
      <c r="J15" s="35"/>
    </row>
    <row r="16" spans="1:14" ht="52.5" customHeight="1" x14ac:dyDescent="0.25">
      <c r="A16" s="118" t="s">
        <v>199</v>
      </c>
      <c r="B16" s="35">
        <v>1203</v>
      </c>
      <c r="C16" s="35"/>
      <c r="D16" s="136"/>
      <c r="E16" s="35"/>
      <c r="F16" s="35"/>
      <c r="G16" s="35" t="s">
        <v>7</v>
      </c>
      <c r="H16" s="35" t="s">
        <v>7</v>
      </c>
      <c r="I16" s="35" t="s">
        <v>7</v>
      </c>
      <c r="J16" s="35"/>
    </row>
    <row r="17" spans="1:15" ht="13.5" x14ac:dyDescent="0.25">
      <c r="A17" s="32" t="s">
        <v>196</v>
      </c>
      <c r="B17" s="33">
        <v>1204</v>
      </c>
      <c r="C17" s="35"/>
      <c r="D17" s="136"/>
      <c r="E17" s="35" t="s">
        <v>7</v>
      </c>
      <c r="F17" s="35" t="s">
        <v>7</v>
      </c>
      <c r="G17" s="35" t="s">
        <v>7</v>
      </c>
      <c r="H17" s="35" t="s">
        <v>7</v>
      </c>
      <c r="I17" s="35"/>
      <c r="J17" s="35" t="s">
        <v>7</v>
      </c>
    </row>
    <row r="18" spans="1:15" ht="25.5" x14ac:dyDescent="0.25">
      <c r="A18" s="56" t="s">
        <v>71</v>
      </c>
      <c r="B18" s="55">
        <v>130</v>
      </c>
      <c r="C18" s="55">
        <v>140</v>
      </c>
      <c r="D18" s="133">
        <f>I18</f>
        <v>136450</v>
      </c>
      <c r="E18" s="55" t="s">
        <v>7</v>
      </c>
      <c r="F18" s="55" t="s">
        <v>7</v>
      </c>
      <c r="G18" s="55" t="s">
        <v>7</v>
      </c>
      <c r="H18" s="55" t="s">
        <v>7</v>
      </c>
      <c r="I18" s="63">
        <v>136450</v>
      </c>
      <c r="J18" s="55" t="s">
        <v>7</v>
      </c>
      <c r="K18" s="94"/>
    </row>
    <row r="19" spans="1:15" ht="51" x14ac:dyDescent="0.25">
      <c r="A19" s="56" t="s">
        <v>72</v>
      </c>
      <c r="B19" s="55">
        <v>140</v>
      </c>
      <c r="C19" s="55"/>
      <c r="D19" s="138"/>
      <c r="E19" s="55" t="s">
        <v>7</v>
      </c>
      <c r="F19" s="55" t="s">
        <v>7</v>
      </c>
      <c r="G19" s="55" t="s">
        <v>7</v>
      </c>
      <c r="H19" s="55" t="s">
        <v>7</v>
      </c>
      <c r="I19" s="63"/>
      <c r="J19" s="55" t="s">
        <v>7</v>
      </c>
      <c r="K19" s="94"/>
    </row>
    <row r="20" spans="1:15" ht="13.5" x14ac:dyDescent="0.25">
      <c r="A20" s="54" t="s">
        <v>73</v>
      </c>
      <c r="B20" s="55">
        <v>150</v>
      </c>
      <c r="C20" s="55">
        <v>180</v>
      </c>
      <c r="D20" s="139">
        <f>G20+H20</f>
        <v>5138340</v>
      </c>
      <c r="E20" s="55" t="s">
        <v>7</v>
      </c>
      <c r="F20" s="55" t="s">
        <v>7</v>
      </c>
      <c r="G20" s="63">
        <f>5070000+69000-660</f>
        <v>5138340</v>
      </c>
      <c r="H20" s="115">
        <v>0</v>
      </c>
      <c r="I20" s="63" t="s">
        <v>7</v>
      </c>
      <c r="J20" s="55" t="s">
        <v>7</v>
      </c>
      <c r="K20" s="94"/>
      <c r="L20" s="80">
        <f>G9+G77</f>
        <v>5138340</v>
      </c>
      <c r="M20" s="80">
        <f>L20-G28</f>
        <v>0</v>
      </c>
    </row>
    <row r="21" spans="1:15" ht="13.5" x14ac:dyDescent="0.25">
      <c r="A21" s="54" t="s">
        <v>74</v>
      </c>
      <c r="B21" s="55">
        <v>160</v>
      </c>
      <c r="C21" s="55">
        <v>180</v>
      </c>
      <c r="D21" s="133">
        <f>I21</f>
        <v>60000</v>
      </c>
      <c r="E21" s="55" t="s">
        <v>7</v>
      </c>
      <c r="F21" s="55" t="s">
        <v>7</v>
      </c>
      <c r="G21" s="55" t="s">
        <v>7</v>
      </c>
      <c r="H21" s="55" t="s">
        <v>7</v>
      </c>
      <c r="I21" s="63">
        <v>60000</v>
      </c>
      <c r="J21" s="55"/>
      <c r="K21" s="94"/>
    </row>
    <row r="22" spans="1:15" ht="117" hidden="1" customHeight="1" x14ac:dyDescent="0.25">
      <c r="A22" s="127" t="s">
        <v>197</v>
      </c>
      <c r="B22" s="55">
        <v>170</v>
      </c>
      <c r="C22" s="55"/>
      <c r="D22" s="140">
        <f>E22</f>
        <v>0</v>
      </c>
      <c r="E22" s="115">
        <v>0</v>
      </c>
      <c r="F22" s="115"/>
      <c r="G22" s="55" t="s">
        <v>7</v>
      </c>
      <c r="H22" s="55" t="s">
        <v>7</v>
      </c>
      <c r="I22" s="55" t="s">
        <v>7</v>
      </c>
      <c r="J22" s="55" t="s">
        <v>7</v>
      </c>
    </row>
    <row r="23" spans="1:15" ht="125.25" customHeight="1" x14ac:dyDescent="0.25">
      <c r="A23" s="127" t="s">
        <v>197</v>
      </c>
      <c r="B23" s="55">
        <v>170</v>
      </c>
      <c r="C23" s="55"/>
      <c r="D23" s="140"/>
      <c r="E23" s="115"/>
      <c r="F23" s="115"/>
      <c r="G23" s="55" t="s">
        <v>7</v>
      </c>
      <c r="H23" s="55" t="s">
        <v>7</v>
      </c>
      <c r="I23" s="55" t="s">
        <v>7</v>
      </c>
      <c r="J23" s="55" t="s">
        <v>7</v>
      </c>
    </row>
    <row r="24" spans="1:15" ht="13.5" x14ac:dyDescent="0.25">
      <c r="A24" s="54" t="s">
        <v>78</v>
      </c>
      <c r="B24" s="55">
        <v>180</v>
      </c>
      <c r="C24" s="55" t="s">
        <v>7</v>
      </c>
      <c r="D24" s="133">
        <f>D26+D27</f>
        <v>50000</v>
      </c>
      <c r="E24" s="55" t="s">
        <v>7</v>
      </c>
      <c r="F24" s="55" t="s">
        <v>7</v>
      </c>
      <c r="G24" s="55" t="s">
        <v>7</v>
      </c>
      <c r="H24" s="55" t="s">
        <v>7</v>
      </c>
      <c r="I24" s="63">
        <f>I26+I27</f>
        <v>50000</v>
      </c>
      <c r="J24" s="55" t="s">
        <v>7</v>
      </c>
      <c r="K24" s="94"/>
    </row>
    <row r="25" spans="1:15" s="22" customFormat="1" ht="14.25" customHeight="1" x14ac:dyDescent="0.25">
      <c r="A25" s="36" t="s">
        <v>4</v>
      </c>
      <c r="B25" s="34"/>
      <c r="C25" s="34"/>
      <c r="D25" s="134"/>
      <c r="E25" s="34"/>
      <c r="F25" s="34"/>
      <c r="G25" s="34"/>
      <c r="H25" s="34"/>
      <c r="I25" s="64"/>
      <c r="J25" s="34"/>
      <c r="K25" s="95"/>
      <c r="L25" s="7"/>
    </row>
    <row r="26" spans="1:15" s="22" customFormat="1" ht="25.5" x14ac:dyDescent="0.25">
      <c r="A26" s="32" t="s">
        <v>190</v>
      </c>
      <c r="B26" s="33">
        <v>1801</v>
      </c>
      <c r="C26" s="34" t="s">
        <v>7</v>
      </c>
      <c r="D26" s="135">
        <f>I26</f>
        <v>50000</v>
      </c>
      <c r="E26" s="34" t="s">
        <v>7</v>
      </c>
      <c r="F26" s="34" t="s">
        <v>7</v>
      </c>
      <c r="G26" s="34" t="s">
        <v>7</v>
      </c>
      <c r="H26" s="34" t="s">
        <v>7</v>
      </c>
      <c r="I26" s="125">
        <v>50000</v>
      </c>
      <c r="J26" s="34" t="s">
        <v>7</v>
      </c>
      <c r="K26" s="95"/>
      <c r="L26" s="7"/>
    </row>
    <row r="27" spans="1:15" s="22" customFormat="1" x14ac:dyDescent="0.25">
      <c r="A27" s="32"/>
      <c r="B27" s="33">
        <v>1802</v>
      </c>
      <c r="C27" s="34" t="s">
        <v>7</v>
      </c>
      <c r="D27" s="164"/>
      <c r="E27" s="34" t="s">
        <v>7</v>
      </c>
      <c r="F27" s="34" t="s">
        <v>7</v>
      </c>
      <c r="G27" s="34" t="s">
        <v>7</v>
      </c>
      <c r="H27" s="34" t="s">
        <v>7</v>
      </c>
      <c r="I27" s="64"/>
      <c r="J27" s="34" t="s">
        <v>7</v>
      </c>
      <c r="K27" s="95"/>
      <c r="L27" s="7"/>
    </row>
    <row r="28" spans="1:15" ht="13.5" x14ac:dyDescent="0.25">
      <c r="A28" s="108" t="s">
        <v>69</v>
      </c>
      <c r="B28" s="109">
        <v>200</v>
      </c>
      <c r="C28" s="109" t="s">
        <v>7</v>
      </c>
      <c r="D28" s="141">
        <f>D30+D35+D39+D45+D48</f>
        <v>300912598.85000002</v>
      </c>
      <c r="E28" s="110">
        <f>E30+E35+E39+E45+E48</f>
        <v>257886098.40000001</v>
      </c>
      <c r="F28" s="110"/>
      <c r="G28" s="110">
        <f>G30+G35+G39+G48</f>
        <v>5138340</v>
      </c>
      <c r="H28" s="110">
        <f t="shared" ref="H28" si="0">H30+H39+H48</f>
        <v>0</v>
      </c>
      <c r="I28" s="110">
        <f>I30+I39+I46+I48</f>
        <v>37888160.450000003</v>
      </c>
      <c r="J28" s="116">
        <v>0</v>
      </c>
      <c r="K28" s="96"/>
      <c r="L28" s="80"/>
      <c r="M28" s="80"/>
      <c r="N28" s="80"/>
      <c r="O28" s="80"/>
    </row>
    <row r="29" spans="1:15" ht="14.25" customHeight="1" x14ac:dyDescent="0.25">
      <c r="A29" s="19" t="s">
        <v>79</v>
      </c>
      <c r="B29" s="35"/>
      <c r="C29" s="61"/>
      <c r="D29" s="131"/>
      <c r="E29" s="61"/>
      <c r="F29" s="61"/>
      <c r="G29" s="61"/>
      <c r="H29" s="61"/>
      <c r="I29" s="61"/>
      <c r="J29" s="61"/>
      <c r="K29" s="97"/>
    </row>
    <row r="30" spans="1:15" ht="13.5" x14ac:dyDescent="0.25">
      <c r="A30" s="54" t="s">
        <v>80</v>
      </c>
      <c r="B30" s="55">
        <v>210</v>
      </c>
      <c r="C30" s="74">
        <v>100</v>
      </c>
      <c r="D30" s="160">
        <f>D32+D33+D34</f>
        <v>227994240</v>
      </c>
      <c r="E30" s="133">
        <f>SUM(E32:E34)</f>
        <v>224813600</v>
      </c>
      <c r="F30" s="133"/>
      <c r="G30" s="133">
        <f>SUM(G32:G34)</f>
        <v>2700000</v>
      </c>
      <c r="H30" s="133">
        <f t="shared" ref="H30:J30" si="1">SUM(H32:H34)</f>
        <v>0</v>
      </c>
      <c r="I30" s="133">
        <f t="shared" si="1"/>
        <v>480640</v>
      </c>
      <c r="J30" s="133">
        <f t="shared" si="1"/>
        <v>0</v>
      </c>
      <c r="K30" s="98"/>
      <c r="L30" s="80"/>
    </row>
    <row r="31" spans="1:15" ht="14.25" customHeight="1" x14ac:dyDescent="0.25">
      <c r="A31" s="19" t="s">
        <v>8</v>
      </c>
      <c r="B31" s="35"/>
      <c r="C31" s="61"/>
      <c r="D31" s="131"/>
      <c r="E31" s="61"/>
      <c r="F31" s="61"/>
      <c r="G31" s="61"/>
      <c r="H31" s="61"/>
      <c r="I31" s="61"/>
      <c r="J31" s="61"/>
      <c r="K31" s="97"/>
      <c r="L31" s="80"/>
    </row>
    <row r="32" spans="1:15" ht="13.5" x14ac:dyDescent="0.25">
      <c r="A32" s="20" t="s">
        <v>157</v>
      </c>
      <c r="B32" s="35">
        <v>2101</v>
      </c>
      <c r="C32" s="44" t="s">
        <v>173</v>
      </c>
      <c r="D32" s="131">
        <f>E32+G32+I32+J32</f>
        <v>172356600</v>
      </c>
      <c r="E32" s="61">
        <f>173856600-1500000</f>
        <v>172356600</v>
      </c>
      <c r="F32" s="61"/>
      <c r="G32" s="61">
        <v>0</v>
      </c>
      <c r="H32" s="61"/>
      <c r="I32" s="61">
        <v>0</v>
      </c>
      <c r="J32" s="61"/>
      <c r="K32" s="97"/>
    </row>
    <row r="33" spans="1:13" ht="13.5" x14ac:dyDescent="0.25">
      <c r="A33" s="20" t="s">
        <v>158</v>
      </c>
      <c r="B33" s="35">
        <v>2102</v>
      </c>
      <c r="C33" s="44" t="s">
        <v>172</v>
      </c>
      <c r="D33" s="131">
        <f>E33+G33+I33+J33</f>
        <v>3480640</v>
      </c>
      <c r="E33" s="61">
        <v>300000</v>
      </c>
      <c r="F33" s="124"/>
      <c r="G33" s="61">
        <v>2700000</v>
      </c>
      <c r="H33" s="61"/>
      <c r="I33" s="64">
        <f>300000+180640</f>
        <v>480640</v>
      </c>
      <c r="J33" s="61"/>
      <c r="K33" s="97"/>
    </row>
    <row r="34" spans="1:13" ht="13.5" x14ac:dyDescent="0.25">
      <c r="A34" s="20" t="s">
        <v>159</v>
      </c>
      <c r="B34" s="35">
        <v>2103</v>
      </c>
      <c r="C34" s="44" t="s">
        <v>174</v>
      </c>
      <c r="D34" s="131">
        <f>E34+G34+I34+J34</f>
        <v>52157000</v>
      </c>
      <c r="E34" s="61">
        <v>52157000</v>
      </c>
      <c r="F34" s="61"/>
      <c r="G34" s="61">
        <v>0</v>
      </c>
      <c r="H34" s="61"/>
      <c r="I34" s="61">
        <v>0</v>
      </c>
      <c r="J34" s="61"/>
      <c r="K34" s="97"/>
    </row>
    <row r="35" spans="1:13" ht="13.5" x14ac:dyDescent="0.25">
      <c r="A35" s="54" t="s">
        <v>81</v>
      </c>
      <c r="B35" s="55">
        <v>220</v>
      </c>
      <c r="C35" s="74">
        <v>320</v>
      </c>
      <c r="D35" s="133">
        <f>E35+G35+I35+J35</f>
        <v>0</v>
      </c>
      <c r="E35" s="133">
        <f>E37+E38</f>
        <v>0</v>
      </c>
      <c r="F35" s="133"/>
      <c r="G35" s="133">
        <f>G37</f>
        <v>0</v>
      </c>
      <c r="H35" s="133">
        <v>0</v>
      </c>
      <c r="I35" s="133">
        <v>0</v>
      </c>
      <c r="J35" s="133">
        <v>0</v>
      </c>
      <c r="K35" s="98"/>
    </row>
    <row r="36" spans="1:13" ht="13.5" x14ac:dyDescent="0.25">
      <c r="A36" s="19" t="s">
        <v>8</v>
      </c>
      <c r="B36" s="35"/>
      <c r="C36" s="61"/>
      <c r="D36" s="131"/>
      <c r="E36" s="61"/>
      <c r="F36" s="61"/>
      <c r="G36" s="61"/>
      <c r="H36" s="61"/>
      <c r="I36" s="61"/>
      <c r="J36" s="61"/>
      <c r="K36" s="97"/>
    </row>
    <row r="37" spans="1:13" ht="25.5" x14ac:dyDescent="0.25">
      <c r="A37" s="20" t="s">
        <v>220</v>
      </c>
      <c r="B37" s="35">
        <v>2201</v>
      </c>
      <c r="C37" s="79">
        <v>321</v>
      </c>
      <c r="D37" s="131">
        <f>G37</f>
        <v>0</v>
      </c>
      <c r="E37" s="124">
        <v>0</v>
      </c>
      <c r="F37" s="124"/>
      <c r="G37" s="61">
        <v>0</v>
      </c>
      <c r="H37" s="61"/>
      <c r="I37" s="61">
        <v>0</v>
      </c>
      <c r="J37" s="61"/>
      <c r="K37" s="97"/>
    </row>
    <row r="38" spans="1:13" ht="13.5" x14ac:dyDescent="0.25">
      <c r="A38" s="39"/>
      <c r="B38" s="35">
        <v>2202</v>
      </c>
      <c r="C38" s="61"/>
      <c r="D38" s="131"/>
      <c r="E38" s="61"/>
      <c r="F38" s="61"/>
      <c r="G38" s="61"/>
      <c r="H38" s="61"/>
      <c r="I38" s="61"/>
      <c r="J38" s="61"/>
      <c r="K38" s="97"/>
    </row>
    <row r="39" spans="1:13" ht="13.5" x14ac:dyDescent="0.25">
      <c r="A39" s="54" t="s">
        <v>82</v>
      </c>
      <c r="B39" s="55">
        <v>230</v>
      </c>
      <c r="C39" s="74">
        <v>850</v>
      </c>
      <c r="D39" s="160">
        <f>D41+D42+D43</f>
        <v>6489905</v>
      </c>
      <c r="E39" s="133">
        <f>E41+E42+E43</f>
        <v>6277288</v>
      </c>
      <c r="F39" s="133"/>
      <c r="G39" s="133">
        <v>0</v>
      </c>
      <c r="H39" s="133">
        <v>0</v>
      </c>
      <c r="I39" s="133">
        <f>I41+I42+I43</f>
        <v>212617</v>
      </c>
      <c r="J39" s="133">
        <v>0</v>
      </c>
      <c r="K39" s="98"/>
    </row>
    <row r="40" spans="1:13" ht="13.5" x14ac:dyDescent="0.25">
      <c r="A40" s="19" t="s">
        <v>8</v>
      </c>
      <c r="B40" s="35"/>
      <c r="C40" s="61"/>
      <c r="D40" s="131"/>
      <c r="E40" s="61"/>
      <c r="F40" s="61"/>
      <c r="G40" s="61"/>
      <c r="H40" s="61"/>
      <c r="I40" s="61"/>
      <c r="J40" s="61"/>
      <c r="K40" s="97"/>
    </row>
    <row r="41" spans="1:13" ht="13.5" x14ac:dyDescent="0.25">
      <c r="A41" s="20" t="s">
        <v>241</v>
      </c>
      <c r="B41" s="35">
        <v>2301</v>
      </c>
      <c r="C41" s="84" t="s">
        <v>178</v>
      </c>
      <c r="D41" s="131">
        <f>E41+I41</f>
        <v>6202905</v>
      </c>
      <c r="E41" s="124">
        <f>5530859-10617+672046</f>
        <v>6192288</v>
      </c>
      <c r="F41" s="124"/>
      <c r="G41" s="61">
        <v>0</v>
      </c>
      <c r="H41" s="61"/>
      <c r="I41" s="61">
        <v>10617</v>
      </c>
      <c r="J41" s="61"/>
      <c r="K41" s="97"/>
    </row>
    <row r="42" spans="1:13" ht="25.5" x14ac:dyDescent="0.25">
      <c r="A42" s="20" t="s">
        <v>242</v>
      </c>
      <c r="B42" s="35">
        <v>2302</v>
      </c>
      <c r="C42" s="84" t="s">
        <v>179</v>
      </c>
      <c r="D42" s="131">
        <f>E42+I42</f>
        <v>15000</v>
      </c>
      <c r="E42" s="124">
        <f>9188+5812</f>
        <v>15000</v>
      </c>
      <c r="F42" s="124"/>
      <c r="G42" s="61">
        <v>0</v>
      </c>
      <c r="H42" s="61"/>
      <c r="I42" s="61">
        <v>0</v>
      </c>
      <c r="J42" s="61"/>
      <c r="K42" s="97"/>
      <c r="L42" s="7" t="s">
        <v>237</v>
      </c>
    </row>
    <row r="43" spans="1:13" ht="25.5" x14ac:dyDescent="0.25">
      <c r="A43" s="19" t="s">
        <v>240</v>
      </c>
      <c r="B43" s="35">
        <v>2303</v>
      </c>
      <c r="C43" s="79">
        <v>853</v>
      </c>
      <c r="D43" s="131">
        <f>E43+I43</f>
        <v>272000</v>
      </c>
      <c r="E43" s="61">
        <v>70000</v>
      </c>
      <c r="F43" s="61"/>
      <c r="G43" s="61">
        <v>0</v>
      </c>
      <c r="H43" s="61"/>
      <c r="I43" s="61">
        <v>202000</v>
      </c>
      <c r="J43" s="61"/>
      <c r="K43" s="97"/>
      <c r="L43" s="166" t="s">
        <v>238</v>
      </c>
    </row>
    <row r="44" spans="1:13" ht="13.5" x14ac:dyDescent="0.25">
      <c r="A44" s="20" t="s">
        <v>83</v>
      </c>
      <c r="B44" s="35">
        <v>240</v>
      </c>
      <c r="C44" s="61"/>
      <c r="D44" s="131">
        <f>SUM(E44:J44)</f>
        <v>0</v>
      </c>
      <c r="E44" s="61">
        <v>0</v>
      </c>
      <c r="F44" s="61"/>
      <c r="G44" s="61">
        <v>0</v>
      </c>
      <c r="H44" s="61">
        <v>0</v>
      </c>
      <c r="I44" s="61">
        <v>0</v>
      </c>
      <c r="J44" s="61">
        <v>0</v>
      </c>
      <c r="K44" s="98"/>
    </row>
    <row r="45" spans="1:13" ht="25.5" x14ac:dyDescent="0.25">
      <c r="A45" s="20" t="s">
        <v>84</v>
      </c>
      <c r="B45" s="35">
        <v>250</v>
      </c>
      <c r="C45" s="44"/>
      <c r="D45" s="66">
        <f>SUM(E45:J45)</f>
        <v>0</v>
      </c>
      <c r="E45" s="131">
        <f>E46</f>
        <v>0</v>
      </c>
      <c r="F45" s="131"/>
      <c r="G45" s="131">
        <v>0</v>
      </c>
      <c r="H45" s="131">
        <v>0</v>
      </c>
      <c r="I45" s="131">
        <f>I46</f>
        <v>0</v>
      </c>
      <c r="J45" s="131">
        <v>0</v>
      </c>
      <c r="K45" s="98"/>
    </row>
    <row r="46" spans="1:13" ht="13.5" x14ac:dyDescent="0.25">
      <c r="A46" s="20"/>
      <c r="B46" s="35">
        <v>2501</v>
      </c>
      <c r="C46" s="79"/>
      <c r="D46" s="131"/>
      <c r="E46" s="61"/>
      <c r="F46" s="61"/>
      <c r="G46" s="61"/>
      <c r="H46" s="61"/>
      <c r="I46" s="61"/>
      <c r="J46" s="61"/>
      <c r="K46" s="97"/>
    </row>
    <row r="47" spans="1:13" ht="13.5" x14ac:dyDescent="0.25">
      <c r="A47" s="20"/>
      <c r="B47" s="35">
        <v>2502</v>
      </c>
      <c r="C47" s="61"/>
      <c r="D47" s="131"/>
      <c r="E47" s="61"/>
      <c r="F47" s="61"/>
      <c r="G47" s="61"/>
      <c r="H47" s="61"/>
      <c r="I47" s="61"/>
      <c r="J47" s="61"/>
      <c r="K47" s="97"/>
    </row>
    <row r="48" spans="1:13" ht="13.5" x14ac:dyDescent="0.25">
      <c r="A48" s="54" t="s">
        <v>85</v>
      </c>
      <c r="B48" s="55">
        <v>260</v>
      </c>
      <c r="C48" s="73" t="s">
        <v>175</v>
      </c>
      <c r="D48" s="160">
        <f>D50+D51+D52+D54+D60+D61+D62+D58+100000</f>
        <v>66428453.850000001</v>
      </c>
      <c r="E48" s="133">
        <f>E50+E51+E52+E54+E61+E62+E58</f>
        <v>26795210.399999999</v>
      </c>
      <c r="F48" s="133"/>
      <c r="G48" s="133">
        <f>G50+G51+G52+G54+G61+G62+G58</f>
        <v>2438340</v>
      </c>
      <c r="H48" s="133">
        <f>H50+H51+H52+H54+H60+H61+H62+H58</f>
        <v>0</v>
      </c>
      <c r="I48" s="133">
        <f>I50+I51+I52+I54+I61+I62+I58+100000</f>
        <v>37194903.450000003</v>
      </c>
      <c r="J48" s="133">
        <f>J50+J51+J52+J54+J60+J61+J62+J58</f>
        <v>0</v>
      </c>
      <c r="K48" s="98"/>
      <c r="L48" s="7" t="s">
        <v>221</v>
      </c>
      <c r="M48" s="80"/>
    </row>
    <row r="49" spans="1:12" ht="13.5" x14ac:dyDescent="0.25">
      <c r="A49" s="69" t="s">
        <v>206</v>
      </c>
      <c r="B49" s="35"/>
      <c r="C49" s="61"/>
      <c r="D49" s="131"/>
      <c r="E49" s="61"/>
      <c r="F49" s="61"/>
      <c r="G49" s="61"/>
      <c r="H49" s="61"/>
      <c r="I49" s="61"/>
      <c r="J49" s="61"/>
      <c r="K49" s="97"/>
      <c r="L49" s="7" t="s">
        <v>234</v>
      </c>
    </row>
    <row r="50" spans="1:12" ht="13.5" x14ac:dyDescent="0.25">
      <c r="A50" s="162" t="s">
        <v>162</v>
      </c>
      <c r="B50" s="129">
        <v>2601</v>
      </c>
      <c r="C50" s="130" t="s">
        <v>176</v>
      </c>
      <c r="D50" s="132">
        <f>E50+I50</f>
        <v>260012</v>
      </c>
      <c r="E50" s="113">
        <v>260012</v>
      </c>
      <c r="F50" s="113"/>
      <c r="G50" s="113">
        <v>0</v>
      </c>
      <c r="H50" s="113"/>
      <c r="I50" s="113">
        <v>0</v>
      </c>
      <c r="J50" s="113"/>
      <c r="K50" s="99"/>
    </row>
    <row r="51" spans="1:12" ht="13.5" x14ac:dyDescent="0.25">
      <c r="A51" s="162" t="s">
        <v>163</v>
      </c>
      <c r="B51" s="129">
        <v>2602</v>
      </c>
      <c r="C51" s="130" t="s">
        <v>176</v>
      </c>
      <c r="D51" s="132">
        <f>E51+I51</f>
        <v>500000</v>
      </c>
      <c r="E51" s="113">
        <v>0</v>
      </c>
      <c r="F51" s="113"/>
      <c r="G51" s="113">
        <v>0</v>
      </c>
      <c r="H51" s="113"/>
      <c r="I51" s="113">
        <v>500000</v>
      </c>
      <c r="J51" s="113"/>
      <c r="K51" s="99"/>
    </row>
    <row r="52" spans="1:12" ht="13.5" x14ac:dyDescent="0.25">
      <c r="A52" s="162" t="s">
        <v>164</v>
      </c>
      <c r="B52" s="129">
        <v>2603</v>
      </c>
      <c r="C52" s="130" t="s">
        <v>176</v>
      </c>
      <c r="D52" s="132">
        <f>E52+I52</f>
        <v>12360450</v>
      </c>
      <c r="E52" s="113">
        <v>5511820</v>
      </c>
      <c r="F52" s="113"/>
      <c r="G52" s="113">
        <v>0</v>
      </c>
      <c r="H52" s="113"/>
      <c r="I52" s="113">
        <v>6848630</v>
      </c>
      <c r="J52" s="113"/>
      <c r="K52" s="99"/>
    </row>
    <row r="53" spans="1:12" ht="13.5" x14ac:dyDescent="0.25">
      <c r="A53" s="69" t="s">
        <v>165</v>
      </c>
      <c r="B53" s="71">
        <v>2604</v>
      </c>
      <c r="C53" s="67"/>
      <c r="D53" s="131"/>
      <c r="E53" s="67"/>
      <c r="F53" s="67"/>
      <c r="G53" s="67"/>
      <c r="H53" s="67"/>
      <c r="I53" s="126"/>
      <c r="J53" s="67"/>
      <c r="K53" s="99"/>
    </row>
    <row r="54" spans="1:12" ht="13.5" x14ac:dyDescent="0.25">
      <c r="A54" s="104" t="s">
        <v>201</v>
      </c>
      <c r="B54" s="111">
        <v>2605</v>
      </c>
      <c r="C54" s="112"/>
      <c r="D54" s="159">
        <f>E54+I54+G54</f>
        <v>13305560</v>
      </c>
      <c r="E54" s="132">
        <f>4792115+(E57+E56)</f>
        <v>5058005</v>
      </c>
      <c r="F54" s="132"/>
      <c r="G54" s="132">
        <f>0+(G57+G56)+0</f>
        <v>1900000</v>
      </c>
      <c r="H54" s="132"/>
      <c r="I54" s="132">
        <f>2868791+490000+(I56+I57)</f>
        <v>6347555</v>
      </c>
      <c r="J54" s="128"/>
      <c r="K54" s="97"/>
    </row>
    <row r="55" spans="1:12" ht="13.5" x14ac:dyDescent="0.25">
      <c r="A55" s="69" t="s">
        <v>205</v>
      </c>
      <c r="B55" s="71"/>
      <c r="C55" s="67"/>
      <c r="D55" s="131"/>
      <c r="E55" s="67"/>
      <c r="F55" s="67"/>
      <c r="G55" s="67"/>
      <c r="H55" s="67"/>
      <c r="I55" s="126"/>
      <c r="J55" s="67"/>
      <c r="K55" s="99"/>
    </row>
    <row r="56" spans="1:12" ht="13.5" x14ac:dyDescent="0.25">
      <c r="A56" s="69" t="s">
        <v>191</v>
      </c>
      <c r="B56" s="71"/>
      <c r="C56" s="68" t="s">
        <v>176</v>
      </c>
      <c r="D56" s="131">
        <f>E56+I56+G56</f>
        <v>75890</v>
      </c>
      <c r="E56" s="126">
        <v>25890</v>
      </c>
      <c r="F56" s="126"/>
      <c r="G56" s="126">
        <v>0</v>
      </c>
      <c r="H56" s="67"/>
      <c r="I56" s="126">
        <v>50000</v>
      </c>
      <c r="J56" s="67"/>
      <c r="K56" s="99"/>
    </row>
    <row r="57" spans="1:12" ht="13.5" x14ac:dyDescent="0.25">
      <c r="A57" s="69" t="s">
        <v>192</v>
      </c>
      <c r="B57" s="71"/>
      <c r="C57" s="68" t="s">
        <v>176</v>
      </c>
      <c r="D57" s="131">
        <f>E57+I57+G57</f>
        <v>5078764</v>
      </c>
      <c r="E57" s="126">
        <v>240000</v>
      </c>
      <c r="F57" s="126"/>
      <c r="G57" s="126">
        <v>1900000</v>
      </c>
      <c r="H57" s="67"/>
      <c r="I57" s="126">
        <f>4857074-1918310</f>
        <v>2938764</v>
      </c>
      <c r="J57" s="67"/>
      <c r="K57" s="99"/>
    </row>
    <row r="58" spans="1:12" s="72" customFormat="1" ht="13.5" x14ac:dyDescent="0.25">
      <c r="A58" s="104" t="s">
        <v>200</v>
      </c>
      <c r="B58" s="129">
        <v>2606</v>
      </c>
      <c r="C58" s="130" t="s">
        <v>176</v>
      </c>
      <c r="D58" s="159">
        <f>E58+I58+G58</f>
        <v>5122366.6399999997</v>
      </c>
      <c r="E58" s="132">
        <v>2124263</v>
      </c>
      <c r="F58" s="132"/>
      <c r="G58" s="132">
        <v>12680.64</v>
      </c>
      <c r="H58" s="132"/>
      <c r="I58" s="132">
        <f>2000000+50000-10000-81000-60000+1448348-300000+1138075-1200000</f>
        <v>2985423</v>
      </c>
      <c r="J58" s="113"/>
      <c r="K58" s="99"/>
    </row>
    <row r="59" spans="1:12" ht="13.5" x14ac:dyDescent="0.25">
      <c r="A59" s="69" t="s">
        <v>205</v>
      </c>
      <c r="B59" s="35"/>
      <c r="C59" s="61"/>
      <c r="D59" s="131"/>
      <c r="E59" s="61"/>
      <c r="F59" s="61"/>
      <c r="G59" s="61"/>
      <c r="H59" s="61"/>
      <c r="I59" s="124"/>
      <c r="J59" s="61"/>
      <c r="K59" s="97"/>
    </row>
    <row r="60" spans="1:12" ht="13.5" x14ac:dyDescent="0.25">
      <c r="A60" s="103" t="s">
        <v>171</v>
      </c>
      <c r="B60" s="35"/>
      <c r="C60" s="61"/>
      <c r="D60" s="131"/>
      <c r="E60" s="61"/>
      <c r="F60" s="61"/>
      <c r="G60" s="61"/>
      <c r="H60" s="61"/>
      <c r="I60" s="124"/>
      <c r="J60" s="61"/>
      <c r="K60" s="97"/>
    </row>
    <row r="61" spans="1:12" ht="13.5" x14ac:dyDescent="0.25">
      <c r="A61" s="117" t="s">
        <v>155</v>
      </c>
      <c r="B61" s="111">
        <v>2607</v>
      </c>
      <c r="C61" s="161">
        <v>244</v>
      </c>
      <c r="D61" s="159">
        <f>E61+G61+H61+I61</f>
        <v>5291380.3600000003</v>
      </c>
      <c r="E61" s="132">
        <v>0</v>
      </c>
      <c r="F61" s="132"/>
      <c r="G61" s="132">
        <f>300000+(157319.36-1080)+69000-660</f>
        <v>524579.36</v>
      </c>
      <c r="H61" s="132"/>
      <c r="I61" s="132">
        <f>2270000+500000+1936801+60000</f>
        <v>4766801</v>
      </c>
      <c r="J61" s="128"/>
      <c r="K61" s="97"/>
    </row>
    <row r="62" spans="1:12" ht="25.5" x14ac:dyDescent="0.25">
      <c r="A62" s="117" t="s">
        <v>202</v>
      </c>
      <c r="B62" s="111">
        <v>2608</v>
      </c>
      <c r="C62" s="112" t="s">
        <v>177</v>
      </c>
      <c r="D62" s="159">
        <f>SUM(E62:I62)</f>
        <v>29488684.850000001</v>
      </c>
      <c r="E62" s="158">
        <f>SUM(E64:E67)+1500000</f>
        <v>13841110.4</v>
      </c>
      <c r="F62" s="158"/>
      <c r="G62" s="158">
        <f>SUM(G64:G67)+1080</f>
        <v>1080</v>
      </c>
      <c r="H62" s="158"/>
      <c r="I62" s="158">
        <f>SUM(I64:I67)+1471828.95+1.5+1309595</f>
        <v>15646494.449999999</v>
      </c>
      <c r="J62" s="132"/>
      <c r="K62" s="99"/>
    </row>
    <row r="63" spans="1:12" ht="13.5" x14ac:dyDescent="0.25">
      <c r="A63" s="75" t="s">
        <v>205</v>
      </c>
      <c r="B63" s="35"/>
      <c r="C63" s="61"/>
      <c r="D63" s="131"/>
      <c r="E63" s="61"/>
      <c r="F63" s="61"/>
      <c r="G63" s="61"/>
      <c r="H63" s="61"/>
      <c r="I63" s="61"/>
      <c r="J63" s="61"/>
      <c r="K63" s="97"/>
    </row>
    <row r="64" spans="1:12" ht="13.5" x14ac:dyDescent="0.25">
      <c r="A64" s="75" t="s">
        <v>194</v>
      </c>
      <c r="B64" s="35"/>
      <c r="C64" s="44" t="s">
        <v>177</v>
      </c>
      <c r="D64" s="131">
        <f>E64+I64</f>
        <v>2780772</v>
      </c>
      <c r="E64" s="124">
        <f>350000+5812+800000</f>
        <v>1155812</v>
      </c>
      <c r="F64" s="124"/>
      <c r="G64" s="124">
        <v>0</v>
      </c>
      <c r="H64" s="61"/>
      <c r="I64" s="124">
        <f>1524957.17+100002.83</f>
        <v>1624960</v>
      </c>
      <c r="J64" s="61"/>
      <c r="K64" s="97"/>
    </row>
    <row r="65" spans="1:11" ht="13.5" x14ac:dyDescent="0.25">
      <c r="A65" s="75" t="s">
        <v>167</v>
      </c>
      <c r="B65" s="35"/>
      <c r="C65" s="44" t="s">
        <v>177</v>
      </c>
      <c r="D65" s="131">
        <f>E65+I65</f>
        <v>19905000</v>
      </c>
      <c r="E65" s="124">
        <f>9805000+100000</f>
        <v>9905000</v>
      </c>
      <c r="F65" s="124"/>
      <c r="G65" s="124">
        <v>0</v>
      </c>
      <c r="H65" s="61"/>
      <c r="I65" s="124">
        <v>10000000</v>
      </c>
      <c r="J65" s="61"/>
      <c r="K65" s="97"/>
    </row>
    <row r="66" spans="1:11" ht="13.5" x14ac:dyDescent="0.25">
      <c r="A66" s="75" t="s">
        <v>166</v>
      </c>
      <c r="B66" s="35"/>
      <c r="C66" s="44" t="s">
        <v>177</v>
      </c>
      <c r="D66" s="131">
        <f>E66+I66</f>
        <v>200000</v>
      </c>
      <c r="E66" s="124">
        <v>150000</v>
      </c>
      <c r="F66" s="124"/>
      <c r="G66" s="124">
        <v>0</v>
      </c>
      <c r="H66" s="61"/>
      <c r="I66" s="124">
        <f>50000</f>
        <v>50000</v>
      </c>
      <c r="J66" s="61"/>
      <c r="K66" s="97"/>
    </row>
    <row r="67" spans="1:11" ht="13.5" x14ac:dyDescent="0.25">
      <c r="A67" s="75" t="s">
        <v>168</v>
      </c>
      <c r="B67" s="35"/>
      <c r="C67" s="44" t="s">
        <v>177</v>
      </c>
      <c r="D67" s="131">
        <f>E67+I67</f>
        <v>2320407.4</v>
      </c>
      <c r="E67" s="124">
        <f>300000+830298.4</f>
        <v>1130298.3999999999</v>
      </c>
      <c r="F67" s="124"/>
      <c r="G67" s="124">
        <v>0</v>
      </c>
      <c r="H67" s="61"/>
      <c r="I67" s="124">
        <f>590109+600000</f>
        <v>1190109</v>
      </c>
      <c r="J67" s="61"/>
      <c r="K67" s="97"/>
    </row>
    <row r="68" spans="1:11" ht="13.5" x14ac:dyDescent="0.25">
      <c r="A68" s="114" t="s">
        <v>203</v>
      </c>
      <c r="B68" s="55">
        <v>270</v>
      </c>
      <c r="C68" s="55"/>
      <c r="D68" s="133">
        <f>SUM(E68:J68)</f>
        <v>0</v>
      </c>
      <c r="E68" s="115">
        <v>0</v>
      </c>
      <c r="F68" s="115"/>
      <c r="G68" s="115">
        <v>0</v>
      </c>
      <c r="H68" s="115">
        <v>0</v>
      </c>
      <c r="I68" s="115">
        <v>0</v>
      </c>
      <c r="J68" s="115">
        <v>0</v>
      </c>
    </row>
    <row r="69" spans="1:11" ht="13.5" x14ac:dyDescent="0.25">
      <c r="A69" s="108" t="s">
        <v>9</v>
      </c>
      <c r="B69" s="109">
        <v>300</v>
      </c>
      <c r="C69" s="110" t="s">
        <v>7</v>
      </c>
      <c r="D69" s="141"/>
      <c r="E69" s="110"/>
      <c r="F69" s="110"/>
      <c r="G69" s="110"/>
      <c r="H69" s="110"/>
      <c r="I69" s="110"/>
      <c r="J69" s="110"/>
      <c r="K69" s="93"/>
    </row>
    <row r="70" spans="1:11" ht="14.25" customHeight="1" x14ac:dyDescent="0.25">
      <c r="A70" s="19" t="s">
        <v>8</v>
      </c>
      <c r="B70" s="35"/>
      <c r="C70" s="61"/>
      <c r="D70" s="131"/>
      <c r="E70" s="44"/>
      <c r="F70" s="44"/>
      <c r="G70" s="61"/>
      <c r="H70" s="61"/>
      <c r="I70" s="61"/>
      <c r="J70" s="61"/>
      <c r="K70" s="97"/>
    </row>
    <row r="71" spans="1:11" ht="13.5" x14ac:dyDescent="0.25">
      <c r="A71" s="20" t="s">
        <v>87</v>
      </c>
      <c r="B71" s="35">
        <v>310</v>
      </c>
      <c r="C71" s="61"/>
      <c r="D71" s="131"/>
      <c r="E71" s="61"/>
      <c r="F71" s="61"/>
      <c r="G71" s="61"/>
      <c r="H71" s="61"/>
      <c r="I71" s="61"/>
      <c r="J71" s="61"/>
      <c r="K71" s="97"/>
    </row>
    <row r="72" spans="1:11" ht="13.5" x14ac:dyDescent="0.25">
      <c r="A72" s="20" t="s">
        <v>88</v>
      </c>
      <c r="B72" s="35">
        <v>320</v>
      </c>
      <c r="C72" s="61"/>
      <c r="D72" s="131"/>
      <c r="E72" s="61"/>
      <c r="F72" s="61"/>
      <c r="G72" s="61"/>
      <c r="H72" s="61"/>
      <c r="I72" s="61"/>
      <c r="J72" s="61"/>
      <c r="K72" s="97"/>
    </row>
    <row r="73" spans="1:11" ht="13.5" x14ac:dyDescent="0.25">
      <c r="A73" s="59" t="s">
        <v>10</v>
      </c>
      <c r="B73" s="60">
        <v>400</v>
      </c>
      <c r="C73" s="65"/>
      <c r="D73" s="142"/>
      <c r="E73" s="65"/>
      <c r="F73" s="65"/>
      <c r="G73" s="65"/>
      <c r="H73" s="65"/>
      <c r="I73" s="65"/>
      <c r="J73" s="65"/>
      <c r="K73" s="100"/>
    </row>
    <row r="74" spans="1:11" ht="14.25" customHeight="1" x14ac:dyDescent="0.25">
      <c r="A74" s="19" t="s">
        <v>8</v>
      </c>
      <c r="B74" s="35"/>
      <c r="C74" s="61"/>
      <c r="D74" s="131"/>
      <c r="E74" s="61"/>
      <c r="F74" s="61"/>
      <c r="G74" s="61"/>
      <c r="H74" s="61"/>
      <c r="I74" s="61"/>
      <c r="J74" s="61"/>
      <c r="K74" s="97"/>
    </row>
    <row r="75" spans="1:11" ht="13.5" x14ac:dyDescent="0.25">
      <c r="A75" s="20" t="s">
        <v>89</v>
      </c>
      <c r="B75" s="35">
        <v>410</v>
      </c>
      <c r="C75" s="61"/>
      <c r="D75" s="131"/>
      <c r="E75" s="61"/>
      <c r="F75" s="61"/>
      <c r="G75" s="61"/>
      <c r="H75" s="61"/>
      <c r="I75" s="61"/>
      <c r="J75" s="61"/>
      <c r="K75" s="97"/>
    </row>
    <row r="76" spans="1:11" ht="13.5" x14ac:dyDescent="0.25">
      <c r="A76" s="20" t="s">
        <v>90</v>
      </c>
      <c r="B76" s="35">
        <v>420</v>
      </c>
      <c r="C76" s="61"/>
      <c r="D76" s="131"/>
      <c r="E76" s="61"/>
      <c r="F76" s="61"/>
      <c r="G76" s="61"/>
      <c r="H76" s="61"/>
      <c r="I76" s="61"/>
      <c r="J76" s="61"/>
      <c r="K76" s="97"/>
    </row>
    <row r="77" spans="1:11" ht="13.5" x14ac:dyDescent="0.25">
      <c r="A77" s="40" t="s">
        <v>11</v>
      </c>
      <c r="B77" s="38">
        <v>500</v>
      </c>
      <c r="C77" s="66" t="s">
        <v>7</v>
      </c>
      <c r="D77" s="131">
        <f>E77+I77+G77</f>
        <v>7767696.8499999996</v>
      </c>
      <c r="E77" s="66">
        <v>1630298.4</v>
      </c>
      <c r="F77" s="66"/>
      <c r="G77" s="66">
        <v>0</v>
      </c>
      <c r="H77" s="66"/>
      <c r="I77" s="66">
        <v>6137398.4500000002</v>
      </c>
      <c r="J77" s="66"/>
      <c r="K77" s="101"/>
    </row>
    <row r="78" spans="1:11" ht="13.5" x14ac:dyDescent="0.25">
      <c r="A78" s="40" t="s">
        <v>12</v>
      </c>
      <c r="B78" s="38">
        <v>600</v>
      </c>
      <c r="C78" s="66" t="s">
        <v>7</v>
      </c>
      <c r="D78" s="131">
        <f>E78+I78+G78</f>
        <v>0</v>
      </c>
      <c r="E78" s="66">
        <v>0</v>
      </c>
      <c r="F78" s="66"/>
      <c r="G78" s="66">
        <v>0</v>
      </c>
      <c r="H78" s="66"/>
      <c r="I78" s="147">
        <v>0</v>
      </c>
      <c r="J78" s="66"/>
      <c r="K78" s="101"/>
    </row>
    <row r="79" spans="1:11" x14ac:dyDescent="0.25">
      <c r="A79" s="41"/>
      <c r="B79" s="42"/>
      <c r="C79" s="42"/>
      <c r="D79" s="42"/>
      <c r="E79" s="42"/>
      <c r="F79" s="42"/>
      <c r="G79" s="42"/>
      <c r="H79" s="42"/>
      <c r="I79" s="42"/>
      <c r="J79" s="42"/>
      <c r="K79" s="42"/>
    </row>
    <row r="80" spans="1:11" ht="33" customHeight="1" x14ac:dyDescent="0.25">
      <c r="A80" s="209" t="s">
        <v>144</v>
      </c>
      <c r="B80" s="209"/>
      <c r="C80" s="209"/>
      <c r="D80" s="209"/>
      <c r="E80" s="209"/>
      <c r="F80" s="209"/>
      <c r="G80" s="209"/>
      <c r="H80" s="209"/>
      <c r="I80" s="209"/>
      <c r="J80" s="209"/>
      <c r="K80" s="88"/>
    </row>
    <row r="81" spans="1:11" ht="15" x14ac:dyDescent="0.25">
      <c r="A81" s="205" t="s">
        <v>216</v>
      </c>
      <c r="B81" s="206"/>
      <c r="C81" s="206"/>
      <c r="D81" s="206"/>
      <c r="E81" s="206"/>
      <c r="F81" s="206"/>
      <c r="G81" s="206"/>
      <c r="H81" s="206"/>
      <c r="I81" s="206"/>
      <c r="J81" s="206"/>
    </row>
    <row r="82" spans="1:11" x14ac:dyDescent="0.25">
      <c r="A82" s="2"/>
      <c r="B82" s="8"/>
      <c r="C82" s="8"/>
      <c r="D82" s="8"/>
      <c r="E82" s="8"/>
      <c r="F82" s="8"/>
      <c r="G82" s="8"/>
      <c r="H82" s="8"/>
      <c r="I82" s="8"/>
      <c r="J82" s="8"/>
      <c r="K82" s="8"/>
    </row>
    <row r="83" spans="1:11" x14ac:dyDescent="0.25">
      <c r="A83" s="2"/>
      <c r="B83" s="8"/>
      <c r="C83" s="8"/>
      <c r="D83" s="70"/>
      <c r="E83" s="8"/>
      <c r="F83" s="8"/>
      <c r="G83" s="8"/>
      <c r="H83" s="8"/>
      <c r="I83" s="8"/>
      <c r="J83" s="8"/>
      <c r="K83" s="8"/>
    </row>
    <row r="84" spans="1:11" x14ac:dyDescent="0.25">
      <c r="A84" s="2"/>
      <c r="B84" s="8"/>
      <c r="C84" s="8"/>
      <c r="D84" s="8"/>
      <c r="E84" s="8"/>
      <c r="F84" s="8"/>
      <c r="G84" s="8"/>
      <c r="H84" s="8"/>
      <c r="I84" s="8"/>
      <c r="J84" s="8"/>
      <c r="K84" s="8"/>
    </row>
    <row r="85" spans="1:11" x14ac:dyDescent="0.25">
      <c r="A85" s="2"/>
      <c r="B85" s="8"/>
      <c r="C85" s="8"/>
      <c r="D85" s="8"/>
      <c r="E85" s="8"/>
      <c r="F85" s="8"/>
      <c r="G85" s="8"/>
      <c r="H85" s="8"/>
      <c r="I85" s="8"/>
      <c r="J85" s="8"/>
      <c r="K85" s="8"/>
    </row>
    <row r="86" spans="1:11" x14ac:dyDescent="0.25">
      <c r="A86" s="2"/>
      <c r="B86" s="8"/>
      <c r="C86" s="8"/>
      <c r="D86" s="8"/>
      <c r="E86" s="8"/>
      <c r="F86" s="8"/>
      <c r="G86" s="8"/>
      <c r="H86" s="8"/>
      <c r="I86" s="8"/>
      <c r="J86" s="8"/>
      <c r="K86" s="8"/>
    </row>
    <row r="87" spans="1:11" x14ac:dyDescent="0.25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</row>
    <row r="88" spans="1:11" x14ac:dyDescent="0.25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</row>
    <row r="89" spans="1:11" x14ac:dyDescent="0.25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</row>
    <row r="90" spans="1:11" x14ac:dyDescent="0.25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</row>
    <row r="91" spans="1:11" x14ac:dyDescent="0.25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</row>
    <row r="92" spans="1:11" x14ac:dyDescent="0.25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</row>
    <row r="93" spans="1:11" x14ac:dyDescent="0.25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</row>
    <row r="94" spans="1:11" x14ac:dyDescent="0.25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</row>
    <row r="95" spans="1:11" x14ac:dyDescent="0.25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</row>
    <row r="96" spans="1:11" x14ac:dyDescent="0.25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</row>
    <row r="97" spans="1:11" x14ac:dyDescent="0.25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</row>
    <row r="98" spans="1:11" x14ac:dyDescent="0.25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</row>
    <row r="99" spans="1:11" x14ac:dyDescent="0.25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</row>
    <row r="100" spans="1:11" x14ac:dyDescent="0.25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</row>
    <row r="101" spans="1:11" x14ac:dyDescent="0.25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</row>
    <row r="102" spans="1:11" x14ac:dyDescent="0.25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</row>
    <row r="103" spans="1:11" x14ac:dyDescent="0.25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</row>
    <row r="104" spans="1:11" x14ac:dyDescent="0.25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</row>
    <row r="105" spans="1:11" x14ac:dyDescent="0.25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</row>
    <row r="106" spans="1:11" x14ac:dyDescent="0.25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</row>
    <row r="107" spans="1:11" x14ac:dyDescent="0.25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</row>
    <row r="108" spans="1:11" x14ac:dyDescent="0.25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</row>
    <row r="109" spans="1:11" x14ac:dyDescent="0.25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</row>
    <row r="110" spans="1:11" x14ac:dyDescent="0.25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</row>
  </sheetData>
  <mergeCells count="15">
    <mergeCell ref="A81:J81"/>
    <mergeCell ref="A1:J1"/>
    <mergeCell ref="A2:J2"/>
    <mergeCell ref="A80:J80"/>
    <mergeCell ref="I6:J6"/>
    <mergeCell ref="A4:A7"/>
    <mergeCell ref="B4:B7"/>
    <mergeCell ref="C4:C7"/>
    <mergeCell ref="D5:D7"/>
    <mergeCell ref="E6:E7"/>
    <mergeCell ref="G6:G7"/>
    <mergeCell ref="H6:H7"/>
    <mergeCell ref="D4:J4"/>
    <mergeCell ref="E5:J5"/>
    <mergeCell ref="F6:F7"/>
  </mergeCells>
  <pageMargins left="0.19685039370078741" right="0.19685039370078741" top="0.6692913385826772" bottom="0.6692913385826772" header="0.15748031496062992" footer="0.15748031496062992"/>
  <pageSetup paperSize="9" scale="85" fitToHeight="3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8"/>
  <sheetViews>
    <sheetView view="pageBreakPreview" topLeftCell="A26" zoomScale="90" zoomScaleNormal="100" zoomScaleSheetLayoutView="90" workbookViewId="0">
      <selection activeCell="E31" sqref="E31"/>
    </sheetView>
  </sheetViews>
  <sheetFormatPr defaultColWidth="9.140625" defaultRowHeight="12.75" x14ac:dyDescent="0.25"/>
  <cols>
    <col min="1" max="1" width="42.85546875" style="7" customWidth="1"/>
    <col min="2" max="2" width="7" style="7" customWidth="1"/>
    <col min="3" max="3" width="11.42578125" style="7" customWidth="1"/>
    <col min="4" max="4" width="15.140625" style="7" customWidth="1"/>
    <col min="5" max="5" width="17" style="7" customWidth="1"/>
    <col min="6" max="6" width="18.5703125" style="7" customWidth="1"/>
    <col min="7" max="7" width="14.42578125" style="7" customWidth="1"/>
    <col min="8" max="8" width="13.42578125" style="7" customWidth="1"/>
    <col min="9" max="9" width="10.28515625" style="7" customWidth="1"/>
    <col min="10" max="10" width="13.42578125" style="7" customWidth="1"/>
    <col min="11" max="11" width="21.85546875" style="7" customWidth="1"/>
    <col min="12" max="12" width="15.5703125" style="7" customWidth="1"/>
    <col min="13" max="13" width="9.85546875" style="7" bestFit="1" customWidth="1"/>
    <col min="14" max="14" width="10.28515625" style="7" customWidth="1"/>
    <col min="15" max="16384" width="9.140625" style="7"/>
  </cols>
  <sheetData>
    <row r="1" spans="1:12" ht="20.25" customHeight="1" x14ac:dyDescent="0.25">
      <c r="A1" s="207" t="s">
        <v>143</v>
      </c>
      <c r="B1" s="207"/>
      <c r="C1" s="207"/>
      <c r="D1" s="207"/>
      <c r="E1" s="207"/>
      <c r="F1" s="207"/>
      <c r="G1" s="207"/>
      <c r="H1" s="207"/>
      <c r="I1" s="207"/>
      <c r="J1" s="148"/>
    </row>
    <row r="2" spans="1:12" ht="18.75" customHeight="1" x14ac:dyDescent="0.25">
      <c r="A2" s="208" t="s">
        <v>212</v>
      </c>
      <c r="B2" s="208"/>
      <c r="C2" s="208"/>
      <c r="D2" s="208"/>
      <c r="E2" s="208"/>
      <c r="F2" s="208"/>
      <c r="G2" s="208"/>
      <c r="H2" s="208"/>
      <c r="I2" s="208"/>
      <c r="J2" s="149"/>
    </row>
    <row r="3" spans="1:12" ht="3.75" customHeight="1" x14ac:dyDescent="0.25">
      <c r="A3" s="153"/>
      <c r="B3" s="153"/>
      <c r="C3" s="153"/>
      <c r="D3" s="153"/>
      <c r="E3" s="153"/>
      <c r="F3" s="153"/>
      <c r="G3" s="153"/>
      <c r="H3" s="153"/>
      <c r="I3" s="153"/>
      <c r="J3" s="89"/>
    </row>
    <row r="4" spans="1:12" ht="21.75" customHeight="1" x14ac:dyDescent="0.25">
      <c r="A4" s="212" t="s">
        <v>0</v>
      </c>
      <c r="B4" s="212" t="s">
        <v>1</v>
      </c>
      <c r="C4" s="212" t="s">
        <v>86</v>
      </c>
      <c r="D4" s="212" t="s">
        <v>2</v>
      </c>
      <c r="E4" s="212"/>
      <c r="F4" s="212"/>
      <c r="G4" s="212"/>
      <c r="H4" s="212"/>
      <c r="I4" s="212"/>
      <c r="J4" s="90"/>
    </row>
    <row r="5" spans="1:12" x14ac:dyDescent="0.25">
      <c r="A5" s="212"/>
      <c r="B5" s="212"/>
      <c r="C5" s="212"/>
      <c r="D5" s="213" t="s">
        <v>31</v>
      </c>
      <c r="E5" s="214" t="s">
        <v>4</v>
      </c>
      <c r="F5" s="214"/>
      <c r="G5" s="214"/>
      <c r="H5" s="214"/>
      <c r="I5" s="214"/>
      <c r="J5" s="91"/>
    </row>
    <row r="6" spans="1:12" ht="63.75" customHeight="1" x14ac:dyDescent="0.25">
      <c r="A6" s="212"/>
      <c r="B6" s="212"/>
      <c r="C6" s="212"/>
      <c r="D6" s="213"/>
      <c r="E6" s="212" t="s">
        <v>207</v>
      </c>
      <c r="F6" s="212" t="s">
        <v>75</v>
      </c>
      <c r="G6" s="212" t="s">
        <v>76</v>
      </c>
      <c r="H6" s="210" t="s">
        <v>77</v>
      </c>
      <c r="I6" s="211"/>
      <c r="J6" s="90"/>
    </row>
    <row r="7" spans="1:12" ht="37.5" customHeight="1" x14ac:dyDescent="0.25">
      <c r="A7" s="212"/>
      <c r="B7" s="212"/>
      <c r="C7" s="212"/>
      <c r="D7" s="213"/>
      <c r="E7" s="212"/>
      <c r="F7" s="212"/>
      <c r="G7" s="212"/>
      <c r="H7" s="152" t="s">
        <v>3</v>
      </c>
      <c r="I7" s="151" t="s">
        <v>5</v>
      </c>
      <c r="J7" s="90"/>
    </row>
    <row r="8" spans="1:12" x14ac:dyDescent="0.25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  <c r="J8" s="92"/>
    </row>
    <row r="9" spans="1:12" x14ac:dyDescent="0.25">
      <c r="A9" s="57" t="s">
        <v>6</v>
      </c>
      <c r="B9" s="58">
        <v>100</v>
      </c>
      <c r="C9" s="58" t="s">
        <v>7</v>
      </c>
      <c r="D9" s="62">
        <f>D12+D20+D23+D18+D11</f>
        <v>302356262</v>
      </c>
      <c r="E9" s="62">
        <f>E12</f>
        <v>268978400</v>
      </c>
      <c r="F9" s="62">
        <f>F20</f>
        <v>0</v>
      </c>
      <c r="G9" s="62"/>
      <c r="H9" s="62">
        <f>H11+H12+H18+H19+H21+H23</f>
        <v>33377862</v>
      </c>
      <c r="I9" s="62"/>
      <c r="J9" s="93">
        <f>E9+F9+H9-D9</f>
        <v>0</v>
      </c>
      <c r="K9" s="80">
        <f>D9+D76</f>
        <v>302356262</v>
      </c>
      <c r="L9" s="80">
        <f>K9-D27</f>
        <v>0</v>
      </c>
    </row>
    <row r="10" spans="1:12" ht="14.25" customHeight="1" x14ac:dyDescent="0.25">
      <c r="A10" s="19" t="s">
        <v>4</v>
      </c>
      <c r="B10" s="35"/>
      <c r="C10" s="35"/>
      <c r="D10" s="35"/>
      <c r="E10" s="35"/>
      <c r="F10" s="35"/>
      <c r="G10" s="35"/>
      <c r="H10" s="61"/>
      <c r="I10" s="35"/>
      <c r="J10" s="92"/>
    </row>
    <row r="11" spans="1:12" ht="13.5" x14ac:dyDescent="0.25">
      <c r="A11" s="54" t="s">
        <v>70</v>
      </c>
      <c r="B11" s="55">
        <v>110</v>
      </c>
      <c r="C11" s="55">
        <v>120</v>
      </c>
      <c r="D11" s="133">
        <f>H11</f>
        <v>239312</v>
      </c>
      <c r="E11" s="55" t="s">
        <v>7</v>
      </c>
      <c r="F11" s="55" t="s">
        <v>7</v>
      </c>
      <c r="G11" s="55" t="s">
        <v>7</v>
      </c>
      <c r="H11" s="63">
        <v>239312</v>
      </c>
      <c r="I11" s="55" t="s">
        <v>7</v>
      </c>
      <c r="J11" s="94"/>
    </row>
    <row r="12" spans="1:12" ht="13.5" x14ac:dyDescent="0.25">
      <c r="A12" s="54" t="s">
        <v>156</v>
      </c>
      <c r="B12" s="55">
        <v>120</v>
      </c>
      <c r="C12" s="55">
        <v>130</v>
      </c>
      <c r="D12" s="133">
        <f>E12+H12</f>
        <v>301930500</v>
      </c>
      <c r="E12" s="63">
        <f>E14+E15</f>
        <v>268978400</v>
      </c>
      <c r="F12" s="55" t="s">
        <v>7</v>
      </c>
      <c r="G12" s="55" t="s">
        <v>7</v>
      </c>
      <c r="H12" s="63">
        <f>H14</f>
        <v>32952100</v>
      </c>
      <c r="I12" s="55"/>
      <c r="J12" s="143" t="s">
        <v>208</v>
      </c>
      <c r="K12" s="80">
        <f>E12+E76</f>
        <v>268978400</v>
      </c>
      <c r="L12" s="80">
        <f>K12-E27</f>
        <v>0</v>
      </c>
    </row>
    <row r="13" spans="1:12" s="22" customFormat="1" ht="14.25" customHeight="1" x14ac:dyDescent="0.25">
      <c r="A13" s="36" t="s">
        <v>4</v>
      </c>
      <c r="B13" s="34"/>
      <c r="C13" s="34"/>
      <c r="D13" s="134"/>
      <c r="E13" s="34"/>
      <c r="F13" s="34"/>
      <c r="G13" s="34"/>
      <c r="H13" s="64"/>
      <c r="I13" s="34"/>
      <c r="J13" s="144"/>
      <c r="K13" s="80"/>
    </row>
    <row r="14" spans="1:12" s="22" customFormat="1" ht="13.5" x14ac:dyDescent="0.25">
      <c r="A14" s="163" t="s">
        <v>218</v>
      </c>
      <c r="B14" s="33">
        <v>1201</v>
      </c>
      <c r="C14" s="34">
        <v>130</v>
      </c>
      <c r="D14" s="135">
        <f>E14+H14</f>
        <v>295844100</v>
      </c>
      <c r="E14" s="64">
        <f>268978400-6086400</f>
        <v>262892000</v>
      </c>
      <c r="F14" s="34" t="s">
        <v>7</v>
      </c>
      <c r="G14" s="34" t="s">
        <v>7</v>
      </c>
      <c r="H14" s="64">
        <v>32952100</v>
      </c>
      <c r="I14" s="102">
        <v>0</v>
      </c>
      <c r="J14" s="144" t="s">
        <v>209</v>
      </c>
      <c r="K14" s="80">
        <f>H9+H76</f>
        <v>33377862</v>
      </c>
      <c r="L14" s="83">
        <f>K14-H27</f>
        <v>0</v>
      </c>
    </row>
    <row r="15" spans="1:12" ht="39.75" customHeight="1" x14ac:dyDescent="0.25">
      <c r="A15" s="122" t="s">
        <v>198</v>
      </c>
      <c r="B15" s="123">
        <v>1202</v>
      </c>
      <c r="C15" s="123">
        <v>130</v>
      </c>
      <c r="D15" s="137">
        <f>E15</f>
        <v>6086400</v>
      </c>
      <c r="E15" s="124">
        <f>5418686+672046+5812-10144</f>
        <v>6086400</v>
      </c>
      <c r="F15" s="35" t="s">
        <v>7</v>
      </c>
      <c r="G15" s="35" t="s">
        <v>7</v>
      </c>
      <c r="H15" s="61" t="s">
        <v>7</v>
      </c>
      <c r="I15" s="35"/>
    </row>
    <row r="16" spans="1:12" ht="39" customHeight="1" x14ac:dyDescent="0.25">
      <c r="A16" s="118" t="s">
        <v>199</v>
      </c>
      <c r="B16" s="35">
        <v>1203</v>
      </c>
      <c r="C16" s="35"/>
      <c r="D16" s="136"/>
      <c r="E16" s="35"/>
      <c r="F16" s="35" t="s">
        <v>7</v>
      </c>
      <c r="G16" s="35" t="s">
        <v>7</v>
      </c>
      <c r="H16" s="35" t="s">
        <v>7</v>
      </c>
      <c r="I16" s="35"/>
    </row>
    <row r="17" spans="1:14" ht="13.5" x14ac:dyDescent="0.25">
      <c r="A17" s="32" t="s">
        <v>196</v>
      </c>
      <c r="B17" s="33">
        <v>1204</v>
      </c>
      <c r="C17" s="35"/>
      <c r="D17" s="136"/>
      <c r="E17" s="35" t="s">
        <v>7</v>
      </c>
      <c r="F17" s="35" t="s">
        <v>7</v>
      </c>
      <c r="G17" s="35" t="s">
        <v>7</v>
      </c>
      <c r="H17" s="35"/>
      <c r="I17" s="35" t="s">
        <v>7</v>
      </c>
    </row>
    <row r="18" spans="1:14" ht="25.5" x14ac:dyDescent="0.25">
      <c r="A18" s="56" t="s">
        <v>71</v>
      </c>
      <c r="B18" s="55">
        <v>130</v>
      </c>
      <c r="C18" s="55">
        <v>140</v>
      </c>
      <c r="D18" s="133">
        <f>H18</f>
        <v>136450</v>
      </c>
      <c r="E18" s="55" t="s">
        <v>7</v>
      </c>
      <c r="F18" s="55" t="s">
        <v>7</v>
      </c>
      <c r="G18" s="55" t="s">
        <v>7</v>
      </c>
      <c r="H18" s="63">
        <v>136450</v>
      </c>
      <c r="I18" s="55" t="s">
        <v>7</v>
      </c>
      <c r="J18" s="94"/>
    </row>
    <row r="19" spans="1:14" ht="51" x14ac:dyDescent="0.25">
      <c r="A19" s="56" t="s">
        <v>72</v>
      </c>
      <c r="B19" s="55">
        <v>140</v>
      </c>
      <c r="C19" s="55"/>
      <c r="D19" s="138"/>
      <c r="E19" s="55" t="s">
        <v>7</v>
      </c>
      <c r="F19" s="55" t="s">
        <v>7</v>
      </c>
      <c r="G19" s="55" t="s">
        <v>7</v>
      </c>
      <c r="H19" s="63"/>
      <c r="I19" s="55" t="s">
        <v>7</v>
      </c>
      <c r="J19" s="94"/>
    </row>
    <row r="20" spans="1:14" ht="13.5" x14ac:dyDescent="0.25">
      <c r="A20" s="54" t="s">
        <v>73</v>
      </c>
      <c r="B20" s="55">
        <v>150</v>
      </c>
      <c r="C20" s="55">
        <v>180</v>
      </c>
      <c r="D20" s="139">
        <f>F20+G20</f>
        <v>0</v>
      </c>
      <c r="E20" s="55" t="s">
        <v>7</v>
      </c>
      <c r="F20" s="63">
        <v>0</v>
      </c>
      <c r="G20" s="115">
        <v>0</v>
      </c>
      <c r="H20" s="63" t="s">
        <v>7</v>
      </c>
      <c r="I20" s="55" t="s">
        <v>7</v>
      </c>
      <c r="J20" s="94"/>
      <c r="K20" s="80">
        <f>F9+F76</f>
        <v>0</v>
      </c>
      <c r="L20" s="80">
        <f>K20-F27</f>
        <v>0</v>
      </c>
    </row>
    <row r="21" spans="1:14" ht="13.5" x14ac:dyDescent="0.25">
      <c r="A21" s="54" t="s">
        <v>74</v>
      </c>
      <c r="B21" s="55">
        <v>160</v>
      </c>
      <c r="C21" s="55"/>
      <c r="D21" s="133">
        <f>H21</f>
        <v>0</v>
      </c>
      <c r="E21" s="55" t="s">
        <v>7</v>
      </c>
      <c r="F21" s="55" t="s">
        <v>7</v>
      </c>
      <c r="G21" s="55" t="s">
        <v>7</v>
      </c>
      <c r="H21" s="63">
        <v>0</v>
      </c>
      <c r="I21" s="55"/>
      <c r="J21" s="94"/>
    </row>
    <row r="22" spans="1:14" ht="117" hidden="1" customHeight="1" x14ac:dyDescent="0.25">
      <c r="A22" s="127" t="s">
        <v>197</v>
      </c>
      <c r="B22" s="55">
        <v>170</v>
      </c>
      <c r="C22" s="55"/>
      <c r="D22" s="140">
        <f>E22</f>
        <v>0</v>
      </c>
      <c r="E22" s="115">
        <v>0</v>
      </c>
      <c r="F22" s="55" t="s">
        <v>7</v>
      </c>
      <c r="G22" s="55" t="s">
        <v>7</v>
      </c>
      <c r="H22" s="55" t="s">
        <v>7</v>
      </c>
      <c r="I22" s="55" t="s">
        <v>7</v>
      </c>
    </row>
    <row r="23" spans="1:14" ht="13.5" x14ac:dyDescent="0.25">
      <c r="A23" s="54" t="s">
        <v>78</v>
      </c>
      <c r="B23" s="55">
        <v>180</v>
      </c>
      <c r="C23" s="55" t="s">
        <v>7</v>
      </c>
      <c r="D23" s="133">
        <f>D25+D26</f>
        <v>50000</v>
      </c>
      <c r="E23" s="55" t="s">
        <v>7</v>
      </c>
      <c r="F23" s="55" t="s">
        <v>7</v>
      </c>
      <c r="G23" s="55" t="s">
        <v>7</v>
      </c>
      <c r="H23" s="63">
        <f>H25+H26</f>
        <v>50000</v>
      </c>
      <c r="I23" s="55" t="s">
        <v>7</v>
      </c>
      <c r="J23" s="94"/>
    </row>
    <row r="24" spans="1:14" s="22" customFormat="1" ht="14.25" customHeight="1" x14ac:dyDescent="0.25">
      <c r="A24" s="36" t="s">
        <v>4</v>
      </c>
      <c r="B24" s="34"/>
      <c r="C24" s="34"/>
      <c r="D24" s="134"/>
      <c r="E24" s="34"/>
      <c r="F24" s="34"/>
      <c r="G24" s="34"/>
      <c r="H24" s="64"/>
      <c r="I24" s="34"/>
      <c r="J24" s="95"/>
      <c r="K24" s="7"/>
    </row>
    <row r="25" spans="1:14" s="22" customFormat="1" ht="25.5" x14ac:dyDescent="0.25">
      <c r="A25" s="32" t="s">
        <v>190</v>
      </c>
      <c r="B25" s="33">
        <v>1801</v>
      </c>
      <c r="C25" s="34" t="s">
        <v>7</v>
      </c>
      <c r="D25" s="135">
        <f>H25</f>
        <v>50000</v>
      </c>
      <c r="E25" s="34" t="s">
        <v>7</v>
      </c>
      <c r="F25" s="34" t="s">
        <v>7</v>
      </c>
      <c r="G25" s="34" t="s">
        <v>7</v>
      </c>
      <c r="H25" s="125">
        <v>50000</v>
      </c>
      <c r="I25" s="34" t="s">
        <v>7</v>
      </c>
      <c r="J25" s="95"/>
      <c r="K25" s="7"/>
    </row>
    <row r="26" spans="1:14" s="22" customFormat="1" ht="13.5" x14ac:dyDescent="0.25">
      <c r="A26" s="32"/>
      <c r="B26" s="33">
        <v>1802</v>
      </c>
      <c r="C26" s="34" t="s">
        <v>7</v>
      </c>
      <c r="D26" s="134"/>
      <c r="E26" s="34" t="s">
        <v>7</v>
      </c>
      <c r="F26" s="34" t="s">
        <v>7</v>
      </c>
      <c r="G26" s="34" t="s">
        <v>7</v>
      </c>
      <c r="H26" s="64"/>
      <c r="I26" s="34" t="s">
        <v>7</v>
      </c>
      <c r="J26" s="95"/>
      <c r="K26" s="7"/>
    </row>
    <row r="27" spans="1:14" ht="13.5" x14ac:dyDescent="0.25">
      <c r="A27" s="108" t="s">
        <v>69</v>
      </c>
      <c r="B27" s="109">
        <v>200</v>
      </c>
      <c r="C27" s="109" t="s">
        <v>7</v>
      </c>
      <c r="D27" s="141">
        <f>E27+H27+F27</f>
        <v>302356262</v>
      </c>
      <c r="E27" s="110">
        <f>E29+E36+E38+E44+E47</f>
        <v>268978400</v>
      </c>
      <c r="F27" s="110">
        <f>F29+F38+F47</f>
        <v>0</v>
      </c>
      <c r="G27" s="110">
        <f t="shared" ref="G27" si="0">G29+G38+G47</f>
        <v>0</v>
      </c>
      <c r="H27" s="110">
        <f>H29+H38+H44+H47</f>
        <v>33377862</v>
      </c>
      <c r="I27" s="116">
        <v>0</v>
      </c>
      <c r="J27" s="96"/>
      <c r="K27" s="80"/>
      <c r="L27" s="80"/>
      <c r="M27" s="80"/>
      <c r="N27" s="80"/>
    </row>
    <row r="28" spans="1:14" ht="14.25" customHeight="1" x14ac:dyDescent="0.25">
      <c r="A28" s="19" t="s">
        <v>79</v>
      </c>
      <c r="B28" s="35"/>
      <c r="C28" s="61"/>
      <c r="D28" s="131"/>
      <c r="E28" s="61"/>
      <c r="F28" s="61"/>
      <c r="G28" s="61"/>
      <c r="H28" s="61"/>
      <c r="I28" s="61"/>
      <c r="J28" s="97"/>
    </row>
    <row r="29" spans="1:14" x14ac:dyDescent="0.25">
      <c r="A29" s="54" t="s">
        <v>80</v>
      </c>
      <c r="B29" s="55">
        <v>210</v>
      </c>
      <c r="C29" s="74">
        <v>100</v>
      </c>
      <c r="D29" s="160">
        <f>E29+F29+H29</f>
        <v>228154005</v>
      </c>
      <c r="E29" s="160">
        <f>SUM(E31:E33)</f>
        <v>228154005</v>
      </c>
      <c r="F29" s="160">
        <f t="shared" ref="F29:I29" si="1">SUM(F31:F33)</f>
        <v>0</v>
      </c>
      <c r="G29" s="160">
        <f t="shared" si="1"/>
        <v>0</v>
      </c>
      <c r="H29" s="160">
        <f t="shared" si="1"/>
        <v>0</v>
      </c>
      <c r="I29" s="160">
        <f t="shared" si="1"/>
        <v>0</v>
      </c>
      <c r="J29" s="98"/>
      <c r="K29" s="80"/>
    </row>
    <row r="30" spans="1:14" ht="14.25" customHeight="1" x14ac:dyDescent="0.25">
      <c r="A30" s="19" t="s">
        <v>8</v>
      </c>
      <c r="B30" s="35"/>
      <c r="C30" s="61"/>
      <c r="D30" s="131"/>
      <c r="E30" s="61"/>
      <c r="F30" s="61"/>
      <c r="G30" s="61"/>
      <c r="H30" s="61"/>
      <c r="I30" s="61"/>
      <c r="J30" s="97"/>
      <c r="K30" s="80"/>
    </row>
    <row r="31" spans="1:14" ht="13.5" x14ac:dyDescent="0.25">
      <c r="A31" s="20" t="s">
        <v>157</v>
      </c>
      <c r="B31" s="35">
        <v>2101</v>
      </c>
      <c r="C31" s="44" t="s">
        <v>173</v>
      </c>
      <c r="D31" s="131">
        <f>E31+F31+H31+I31</f>
        <v>175000000</v>
      </c>
      <c r="E31" s="61">
        <v>175000000</v>
      </c>
      <c r="F31" s="61"/>
      <c r="G31" s="61"/>
      <c r="H31" s="61">
        <v>0</v>
      </c>
      <c r="I31" s="61"/>
      <c r="J31" s="97"/>
    </row>
    <row r="32" spans="1:14" ht="13.5" x14ac:dyDescent="0.25">
      <c r="A32" s="20" t="s">
        <v>158</v>
      </c>
      <c r="B32" s="35">
        <v>2102</v>
      </c>
      <c r="C32" s="44" t="s">
        <v>172</v>
      </c>
      <c r="D32" s="131">
        <f>E32+F32+H32+I32</f>
        <v>654005</v>
      </c>
      <c r="E32" s="124">
        <v>654005</v>
      </c>
      <c r="F32" s="61">
        <v>0</v>
      </c>
      <c r="G32" s="61"/>
      <c r="H32" s="61">
        <v>0</v>
      </c>
      <c r="I32" s="61"/>
      <c r="J32" s="97"/>
    </row>
    <row r="33" spans="1:12" ht="13.5" x14ac:dyDescent="0.25">
      <c r="A33" s="20" t="s">
        <v>159</v>
      </c>
      <c r="B33" s="35">
        <v>2103</v>
      </c>
      <c r="C33" s="44" t="s">
        <v>174</v>
      </c>
      <c r="D33" s="131">
        <f>E33+F33+H33+I33</f>
        <v>52500000</v>
      </c>
      <c r="E33" s="61">
        <v>52500000</v>
      </c>
      <c r="F33" s="61"/>
      <c r="G33" s="61"/>
      <c r="H33" s="61">
        <v>0</v>
      </c>
      <c r="I33" s="61"/>
      <c r="J33" s="97"/>
    </row>
    <row r="34" spans="1:12" ht="13.5" x14ac:dyDescent="0.25">
      <c r="A34" s="54" t="s">
        <v>81</v>
      </c>
      <c r="B34" s="55">
        <v>220</v>
      </c>
      <c r="C34" s="74">
        <v>320</v>
      </c>
      <c r="D34" s="133">
        <f>E34+F34+H34+I34</f>
        <v>0</v>
      </c>
      <c r="E34" s="63">
        <f>E36+E37</f>
        <v>0</v>
      </c>
      <c r="F34" s="63">
        <v>0</v>
      </c>
      <c r="G34" s="63">
        <v>0</v>
      </c>
      <c r="H34" s="63">
        <v>0</v>
      </c>
      <c r="I34" s="63">
        <v>0</v>
      </c>
      <c r="J34" s="98"/>
    </row>
    <row r="35" spans="1:12" ht="13.5" x14ac:dyDescent="0.25">
      <c r="A35" s="19" t="s">
        <v>8</v>
      </c>
      <c r="B35" s="35"/>
      <c r="C35" s="61"/>
      <c r="D35" s="131"/>
      <c r="E35" s="61"/>
      <c r="F35" s="61"/>
      <c r="G35" s="61"/>
      <c r="H35" s="61"/>
      <c r="I35" s="61"/>
      <c r="J35" s="97"/>
    </row>
    <row r="36" spans="1:12" ht="38.25" x14ac:dyDescent="0.25">
      <c r="A36" s="20" t="s">
        <v>195</v>
      </c>
      <c r="B36" s="35">
        <v>2201</v>
      </c>
      <c r="C36" s="79">
        <v>321</v>
      </c>
      <c r="D36" s="131">
        <f>E36</f>
        <v>0</v>
      </c>
      <c r="E36" s="124">
        <f>122655.72+105929.94-228585.66</f>
        <v>0</v>
      </c>
      <c r="F36" s="61"/>
      <c r="G36" s="61"/>
      <c r="H36" s="61"/>
      <c r="I36" s="61"/>
      <c r="J36" s="97"/>
    </row>
    <row r="37" spans="1:12" ht="13.5" x14ac:dyDescent="0.25">
      <c r="A37" s="39"/>
      <c r="B37" s="35">
        <v>2202</v>
      </c>
      <c r="C37" s="61"/>
      <c r="D37" s="131"/>
      <c r="E37" s="61"/>
      <c r="F37" s="61"/>
      <c r="G37" s="61"/>
      <c r="H37" s="61"/>
      <c r="I37" s="61"/>
      <c r="J37" s="97"/>
    </row>
    <row r="38" spans="1:12" ht="13.5" x14ac:dyDescent="0.25">
      <c r="A38" s="54" t="s">
        <v>82</v>
      </c>
      <c r="B38" s="55">
        <v>230</v>
      </c>
      <c r="C38" s="74">
        <v>850</v>
      </c>
      <c r="D38" s="160">
        <f>E38+H38</f>
        <v>6377732</v>
      </c>
      <c r="E38" s="133">
        <f>E40+E41+E42</f>
        <v>6165588</v>
      </c>
      <c r="F38" s="133">
        <v>0</v>
      </c>
      <c r="G38" s="133">
        <v>0</v>
      </c>
      <c r="H38" s="133">
        <f>H40+H41+H42</f>
        <v>212144</v>
      </c>
      <c r="I38" s="133">
        <v>0</v>
      </c>
      <c r="J38" s="98"/>
    </row>
    <row r="39" spans="1:12" ht="13.5" x14ac:dyDescent="0.25">
      <c r="A39" s="19" t="s">
        <v>8</v>
      </c>
      <c r="B39" s="35"/>
      <c r="C39" s="61"/>
      <c r="D39" s="131"/>
      <c r="E39" s="61"/>
      <c r="F39" s="61"/>
      <c r="G39" s="61"/>
      <c r="H39" s="61"/>
      <c r="I39" s="61"/>
      <c r="J39" s="97"/>
    </row>
    <row r="40" spans="1:12" ht="13.5" x14ac:dyDescent="0.25">
      <c r="A40" s="20" t="s">
        <v>243</v>
      </c>
      <c r="B40" s="35">
        <v>2301</v>
      </c>
      <c r="C40" s="84" t="s">
        <v>178</v>
      </c>
      <c r="D40" s="131">
        <f>E40+H40</f>
        <v>6090732</v>
      </c>
      <c r="E40" s="124">
        <f>(5418686-10144)+672046</f>
        <v>6080588</v>
      </c>
      <c r="F40" s="61"/>
      <c r="G40" s="61"/>
      <c r="H40" s="61">
        <v>10144</v>
      </c>
      <c r="I40" s="61"/>
      <c r="J40" s="97"/>
    </row>
    <row r="41" spans="1:12" ht="25.5" x14ac:dyDescent="0.25">
      <c r="A41" s="20" t="s">
        <v>242</v>
      </c>
      <c r="B41" s="35">
        <v>2302</v>
      </c>
      <c r="C41" s="84" t="s">
        <v>179</v>
      </c>
      <c r="D41" s="131">
        <f>E41+H41</f>
        <v>15000</v>
      </c>
      <c r="E41" s="124">
        <v>15000</v>
      </c>
      <c r="F41" s="61"/>
      <c r="G41" s="61"/>
      <c r="H41" s="61">
        <v>0</v>
      </c>
      <c r="I41" s="61"/>
      <c r="J41" s="97"/>
      <c r="K41" s="7" t="s">
        <v>237</v>
      </c>
    </row>
    <row r="42" spans="1:12" ht="25.5" x14ac:dyDescent="0.25">
      <c r="A42" s="19" t="s">
        <v>240</v>
      </c>
      <c r="B42" s="35">
        <v>2303</v>
      </c>
      <c r="C42" s="79">
        <v>853</v>
      </c>
      <c r="D42" s="131">
        <f>E42+H42</f>
        <v>272000</v>
      </c>
      <c r="E42" s="61">
        <v>70000</v>
      </c>
      <c r="F42" s="61"/>
      <c r="G42" s="61"/>
      <c r="H42" s="61">
        <v>202000</v>
      </c>
      <c r="I42" s="61"/>
      <c r="J42" s="97"/>
      <c r="K42" s="166" t="s">
        <v>238</v>
      </c>
    </row>
    <row r="43" spans="1:12" ht="13.5" x14ac:dyDescent="0.25">
      <c r="A43" s="20" t="s">
        <v>83</v>
      </c>
      <c r="B43" s="35">
        <v>240</v>
      </c>
      <c r="C43" s="61"/>
      <c r="D43" s="131">
        <f>SUM(E43:I43)</f>
        <v>0</v>
      </c>
      <c r="E43" s="61">
        <v>0</v>
      </c>
      <c r="F43" s="61">
        <v>0</v>
      </c>
      <c r="G43" s="61">
        <v>0</v>
      </c>
      <c r="H43" s="61">
        <v>0</v>
      </c>
      <c r="I43" s="61">
        <v>0</v>
      </c>
      <c r="J43" s="98"/>
    </row>
    <row r="44" spans="1:12" ht="25.5" x14ac:dyDescent="0.25">
      <c r="A44" s="20" t="s">
        <v>84</v>
      </c>
      <c r="B44" s="35">
        <v>250</v>
      </c>
      <c r="C44" s="44"/>
      <c r="D44" s="66">
        <f>SUM(E44:I44)</f>
        <v>0</v>
      </c>
      <c r="E44" s="131">
        <f>SUM(E45)</f>
        <v>0</v>
      </c>
      <c r="F44" s="131">
        <v>0</v>
      </c>
      <c r="G44" s="131">
        <v>0</v>
      </c>
      <c r="H44" s="131">
        <v>0</v>
      </c>
      <c r="I44" s="131">
        <v>0</v>
      </c>
      <c r="J44" s="98"/>
    </row>
    <row r="45" spans="1:12" ht="13.5" x14ac:dyDescent="0.25">
      <c r="A45" s="20"/>
      <c r="B45" s="35">
        <v>2501</v>
      </c>
      <c r="C45" s="79"/>
      <c r="D45" s="131"/>
      <c r="E45" s="61"/>
      <c r="F45" s="61"/>
      <c r="G45" s="61"/>
      <c r="H45" s="61"/>
      <c r="I45" s="61"/>
      <c r="J45" s="97"/>
    </row>
    <row r="46" spans="1:12" ht="13.5" x14ac:dyDescent="0.25">
      <c r="A46" s="20"/>
      <c r="B46" s="35">
        <v>2502</v>
      </c>
      <c r="C46" s="61"/>
      <c r="D46" s="131"/>
      <c r="E46" s="61"/>
      <c r="F46" s="61"/>
      <c r="G46" s="61"/>
      <c r="H46" s="61"/>
      <c r="I46" s="61"/>
      <c r="J46" s="97"/>
    </row>
    <row r="47" spans="1:12" ht="13.5" x14ac:dyDescent="0.25">
      <c r="A47" s="54" t="s">
        <v>85</v>
      </c>
      <c r="B47" s="55">
        <v>260</v>
      </c>
      <c r="C47" s="73" t="s">
        <v>175</v>
      </c>
      <c r="D47" s="160">
        <f>D49+D50+D51+D53+D59+D60+D61+D57</f>
        <v>67824525</v>
      </c>
      <c r="E47" s="133">
        <f>E49+E50+E51+E53+E59+E60+E61+E57</f>
        <v>34658807</v>
      </c>
      <c r="F47" s="133">
        <f t="shared" ref="F47:I47" si="2">F49+F50+F51+F53+F59+F60+F61+F57</f>
        <v>0</v>
      </c>
      <c r="G47" s="133">
        <f t="shared" si="2"/>
        <v>0</v>
      </c>
      <c r="H47" s="133">
        <f t="shared" si="2"/>
        <v>33165718</v>
      </c>
      <c r="I47" s="133">
        <f t="shared" si="2"/>
        <v>0</v>
      </c>
      <c r="J47" s="98"/>
      <c r="L47" s="80"/>
    </row>
    <row r="48" spans="1:12" ht="13.5" x14ac:dyDescent="0.25">
      <c r="A48" s="69" t="s">
        <v>206</v>
      </c>
      <c r="B48" s="35"/>
      <c r="C48" s="61"/>
      <c r="D48" s="131"/>
      <c r="E48" s="61"/>
      <c r="F48" s="61"/>
      <c r="G48" s="61"/>
      <c r="H48" s="61"/>
      <c r="I48" s="61"/>
      <c r="J48" s="97"/>
    </row>
    <row r="49" spans="1:10" ht="13.5" x14ac:dyDescent="0.25">
      <c r="A49" s="162" t="s">
        <v>162</v>
      </c>
      <c r="B49" s="129">
        <v>2601</v>
      </c>
      <c r="C49" s="130" t="s">
        <v>176</v>
      </c>
      <c r="D49" s="132">
        <f>E49+H49</f>
        <v>270000</v>
      </c>
      <c r="E49" s="113">
        <v>270000</v>
      </c>
      <c r="F49" s="113"/>
      <c r="G49" s="113"/>
      <c r="H49" s="113">
        <v>0</v>
      </c>
      <c r="I49" s="113"/>
      <c r="J49" s="99"/>
    </row>
    <row r="50" spans="1:10" ht="13.5" x14ac:dyDescent="0.25">
      <c r="A50" s="162" t="s">
        <v>163</v>
      </c>
      <c r="B50" s="129">
        <v>2602</v>
      </c>
      <c r="C50" s="130" t="s">
        <v>176</v>
      </c>
      <c r="D50" s="132">
        <f>E50+H50</f>
        <v>500000</v>
      </c>
      <c r="E50" s="113">
        <v>0</v>
      </c>
      <c r="F50" s="113"/>
      <c r="G50" s="113"/>
      <c r="H50" s="113">
        <v>500000</v>
      </c>
      <c r="I50" s="113"/>
      <c r="J50" s="99"/>
    </row>
    <row r="51" spans="1:10" ht="13.5" x14ac:dyDescent="0.25">
      <c r="A51" s="162" t="s">
        <v>164</v>
      </c>
      <c r="B51" s="129">
        <v>2603</v>
      </c>
      <c r="C51" s="130" t="s">
        <v>176</v>
      </c>
      <c r="D51" s="132">
        <f>E51+H51</f>
        <v>13346970</v>
      </c>
      <c r="E51" s="113">
        <f>6725400</f>
        <v>6725400</v>
      </c>
      <c r="F51" s="113"/>
      <c r="G51" s="113"/>
      <c r="H51" s="113">
        <v>6621570</v>
      </c>
      <c r="I51" s="113"/>
      <c r="J51" s="99"/>
    </row>
    <row r="52" spans="1:10" ht="13.5" x14ac:dyDescent="0.25">
      <c r="A52" s="69" t="s">
        <v>165</v>
      </c>
      <c r="B52" s="71">
        <v>2604</v>
      </c>
      <c r="C52" s="67"/>
      <c r="D52" s="131"/>
      <c r="E52" s="67"/>
      <c r="F52" s="67"/>
      <c r="G52" s="67"/>
      <c r="H52" s="126"/>
      <c r="I52" s="67"/>
      <c r="J52" s="99"/>
    </row>
    <row r="53" spans="1:10" ht="13.5" x14ac:dyDescent="0.25">
      <c r="A53" s="104" t="s">
        <v>201</v>
      </c>
      <c r="B53" s="111">
        <v>2605</v>
      </c>
      <c r="C53" s="112"/>
      <c r="D53" s="132">
        <f>E53+H53+F53</f>
        <v>13212706</v>
      </c>
      <c r="E53" s="128">
        <f>3502331.75+(E56+E55)+226073.36+27000+2868258.89</f>
        <v>8256114</v>
      </c>
      <c r="F53" s="113">
        <f>0+(F56+F55)+0</f>
        <v>0</v>
      </c>
      <c r="G53" s="128"/>
      <c r="H53" s="128">
        <f>3805592+551000+(H55+H56)</f>
        <v>4956592</v>
      </c>
      <c r="I53" s="128"/>
      <c r="J53" s="97"/>
    </row>
    <row r="54" spans="1:10" ht="13.5" x14ac:dyDescent="0.25">
      <c r="A54" s="69" t="s">
        <v>205</v>
      </c>
      <c r="B54" s="71"/>
      <c r="C54" s="67"/>
      <c r="D54" s="131"/>
      <c r="E54" s="67"/>
      <c r="F54" s="67"/>
      <c r="G54" s="67"/>
      <c r="H54" s="126"/>
      <c r="I54" s="67"/>
      <c r="J54" s="99"/>
    </row>
    <row r="55" spans="1:10" ht="13.5" x14ac:dyDescent="0.25">
      <c r="A55" s="69" t="s">
        <v>191</v>
      </c>
      <c r="B55" s="71"/>
      <c r="C55" s="68" t="s">
        <v>176</v>
      </c>
      <c r="D55" s="131">
        <f>E55+H55+F55</f>
        <v>250000</v>
      </c>
      <c r="E55" s="126">
        <v>150000</v>
      </c>
      <c r="F55" s="126">
        <v>0</v>
      </c>
      <c r="G55" s="67"/>
      <c r="H55" s="126">
        <v>100000</v>
      </c>
      <c r="I55" s="67"/>
      <c r="J55" s="99"/>
    </row>
    <row r="56" spans="1:10" ht="13.5" x14ac:dyDescent="0.25">
      <c r="A56" s="69" t="s">
        <v>192</v>
      </c>
      <c r="B56" s="71"/>
      <c r="C56" s="68" t="s">
        <v>176</v>
      </c>
      <c r="D56" s="131">
        <f>E56+H56+F56</f>
        <v>1982450</v>
      </c>
      <c r="E56" s="126">
        <v>1482450</v>
      </c>
      <c r="F56" s="126">
        <v>0</v>
      </c>
      <c r="G56" s="67"/>
      <c r="H56" s="126">
        <v>500000</v>
      </c>
      <c r="I56" s="67"/>
      <c r="J56" s="99"/>
    </row>
    <row r="57" spans="1:10" s="72" customFormat="1" ht="13.5" x14ac:dyDescent="0.25">
      <c r="A57" s="104" t="s">
        <v>200</v>
      </c>
      <c r="B57" s="129">
        <v>2606</v>
      </c>
      <c r="C57" s="130" t="s">
        <v>176</v>
      </c>
      <c r="D57" s="132">
        <f>E57+H57+F57</f>
        <v>6231300</v>
      </c>
      <c r="E57" s="128">
        <v>3244574</v>
      </c>
      <c r="F57" s="128">
        <v>0</v>
      </c>
      <c r="G57" s="128"/>
      <c r="H57" s="128">
        <v>2986726</v>
      </c>
      <c r="I57" s="113"/>
      <c r="J57" s="99"/>
    </row>
    <row r="58" spans="1:10" ht="13.5" x14ac:dyDescent="0.25">
      <c r="A58" s="69" t="s">
        <v>205</v>
      </c>
      <c r="B58" s="35"/>
      <c r="C58" s="61"/>
      <c r="D58" s="131"/>
      <c r="E58" s="61"/>
      <c r="F58" s="61"/>
      <c r="G58" s="61"/>
      <c r="H58" s="124"/>
      <c r="I58" s="61"/>
      <c r="J58" s="97"/>
    </row>
    <row r="59" spans="1:10" ht="13.5" x14ac:dyDescent="0.25">
      <c r="A59" s="103" t="s">
        <v>171</v>
      </c>
      <c r="B59" s="35"/>
      <c r="C59" s="61"/>
      <c r="D59" s="131"/>
      <c r="E59" s="61"/>
      <c r="F59" s="61"/>
      <c r="G59" s="61"/>
      <c r="H59" s="124"/>
      <c r="I59" s="61"/>
      <c r="J59" s="97"/>
    </row>
    <row r="60" spans="1:10" ht="13.5" x14ac:dyDescent="0.25">
      <c r="A60" s="117" t="s">
        <v>155</v>
      </c>
      <c r="B60" s="111">
        <v>2607</v>
      </c>
      <c r="C60" s="161">
        <v>244</v>
      </c>
      <c r="D60" s="132">
        <f>E60+F60+G60+H60</f>
        <v>2500000</v>
      </c>
      <c r="E60" s="128">
        <v>0</v>
      </c>
      <c r="F60" s="128">
        <v>0</v>
      </c>
      <c r="G60" s="128"/>
      <c r="H60" s="128">
        <v>2500000</v>
      </c>
      <c r="I60" s="128"/>
      <c r="J60" s="97"/>
    </row>
    <row r="61" spans="1:10" ht="25.5" x14ac:dyDescent="0.25">
      <c r="A61" s="117" t="s">
        <v>202</v>
      </c>
      <c r="B61" s="111">
        <v>2608</v>
      </c>
      <c r="C61" s="112" t="s">
        <v>177</v>
      </c>
      <c r="D61" s="132">
        <f>E61+H61+F61</f>
        <v>31763549</v>
      </c>
      <c r="E61" s="113">
        <f>SUM(E63:E66)+1494257+1500+986962</f>
        <v>16162719</v>
      </c>
      <c r="F61" s="113">
        <f>SUM(F63:F66)</f>
        <v>0</v>
      </c>
      <c r="G61" s="113"/>
      <c r="H61" s="113">
        <f>SUM(H63:H66)+1471830-141000</f>
        <v>15600830</v>
      </c>
      <c r="I61" s="113"/>
      <c r="J61" s="99"/>
    </row>
    <row r="62" spans="1:10" ht="13.5" x14ac:dyDescent="0.25">
      <c r="A62" s="75" t="s">
        <v>205</v>
      </c>
      <c r="B62" s="35"/>
      <c r="C62" s="61"/>
      <c r="D62" s="131"/>
      <c r="E62" s="61"/>
      <c r="F62" s="61"/>
      <c r="G62" s="61"/>
      <c r="H62" s="61"/>
      <c r="I62" s="61"/>
      <c r="J62" s="97"/>
    </row>
    <row r="63" spans="1:10" ht="13.5" x14ac:dyDescent="0.25">
      <c r="A63" s="75" t="s">
        <v>194</v>
      </c>
      <c r="B63" s="35"/>
      <c r="C63" s="44" t="s">
        <v>177</v>
      </c>
      <c r="D63" s="131">
        <f>E63+H63</f>
        <v>2900000</v>
      </c>
      <c r="E63" s="124">
        <v>1200000</v>
      </c>
      <c r="F63" s="124"/>
      <c r="G63" s="61"/>
      <c r="H63" s="124">
        <v>1700000</v>
      </c>
      <c r="I63" s="61"/>
      <c r="J63" s="97"/>
    </row>
    <row r="64" spans="1:10" ht="13.5" x14ac:dyDescent="0.25">
      <c r="A64" s="75" t="s">
        <v>167</v>
      </c>
      <c r="B64" s="35"/>
      <c r="C64" s="44" t="s">
        <v>177</v>
      </c>
      <c r="D64" s="131">
        <f>E64+H64</f>
        <v>21700000</v>
      </c>
      <c r="E64" s="61">
        <v>10700000</v>
      </c>
      <c r="F64" s="124"/>
      <c r="G64" s="61"/>
      <c r="H64" s="61">
        <v>11000000</v>
      </c>
      <c r="I64" s="61"/>
      <c r="J64" s="97"/>
    </row>
    <row r="65" spans="1:10" ht="13.5" x14ac:dyDescent="0.25">
      <c r="A65" s="75" t="s">
        <v>166</v>
      </c>
      <c r="B65" s="35"/>
      <c r="C65" s="44" t="s">
        <v>177</v>
      </c>
      <c r="D65" s="131">
        <f>E65+H65</f>
        <v>350000</v>
      </c>
      <c r="E65" s="61">
        <v>280000</v>
      </c>
      <c r="F65" s="124"/>
      <c r="G65" s="61"/>
      <c r="H65" s="124">
        <v>70000</v>
      </c>
      <c r="I65" s="61"/>
      <c r="J65" s="97"/>
    </row>
    <row r="66" spans="1:10" ht="13.5" x14ac:dyDescent="0.25">
      <c r="A66" s="75" t="s">
        <v>168</v>
      </c>
      <c r="B66" s="35"/>
      <c r="C66" s="44" t="s">
        <v>177</v>
      </c>
      <c r="D66" s="131">
        <f>E66+H66</f>
        <v>3000000</v>
      </c>
      <c r="E66" s="61">
        <v>1500000</v>
      </c>
      <c r="F66" s="124"/>
      <c r="G66" s="61"/>
      <c r="H66" s="124">
        <v>1500000</v>
      </c>
      <c r="I66" s="61"/>
      <c r="J66" s="97"/>
    </row>
    <row r="67" spans="1:10" ht="13.5" x14ac:dyDescent="0.25">
      <c r="A67" s="114" t="s">
        <v>203</v>
      </c>
      <c r="B67" s="55">
        <v>270</v>
      </c>
      <c r="C67" s="55"/>
      <c r="D67" s="133">
        <f>SUM(E67:I67)</f>
        <v>0</v>
      </c>
      <c r="E67" s="115">
        <v>0</v>
      </c>
      <c r="F67" s="115">
        <v>0</v>
      </c>
      <c r="G67" s="115">
        <v>0</v>
      </c>
      <c r="H67" s="115">
        <v>0</v>
      </c>
      <c r="I67" s="115">
        <v>0</v>
      </c>
    </row>
    <row r="68" spans="1:10" ht="13.5" x14ac:dyDescent="0.25">
      <c r="A68" s="108" t="s">
        <v>9</v>
      </c>
      <c r="B68" s="109">
        <v>300</v>
      </c>
      <c r="C68" s="110" t="s">
        <v>7</v>
      </c>
      <c r="D68" s="141"/>
      <c r="E68" s="110"/>
      <c r="F68" s="110"/>
      <c r="G68" s="110"/>
      <c r="H68" s="110"/>
      <c r="I68" s="110"/>
      <c r="J68" s="93"/>
    </row>
    <row r="69" spans="1:10" ht="14.25" customHeight="1" x14ac:dyDescent="0.25">
      <c r="A69" s="19" t="s">
        <v>8</v>
      </c>
      <c r="B69" s="35"/>
      <c r="C69" s="61"/>
      <c r="D69" s="131"/>
      <c r="E69" s="44"/>
      <c r="F69" s="61"/>
      <c r="G69" s="61"/>
      <c r="H69" s="61"/>
      <c r="I69" s="61"/>
      <c r="J69" s="97"/>
    </row>
    <row r="70" spans="1:10" ht="13.5" x14ac:dyDescent="0.25">
      <c r="A70" s="20" t="s">
        <v>87</v>
      </c>
      <c r="B70" s="35">
        <v>310</v>
      </c>
      <c r="C70" s="61"/>
      <c r="D70" s="131"/>
      <c r="E70" s="61"/>
      <c r="F70" s="61"/>
      <c r="G70" s="61"/>
      <c r="H70" s="61"/>
      <c r="I70" s="61"/>
      <c r="J70" s="97"/>
    </row>
    <row r="71" spans="1:10" ht="13.5" x14ac:dyDescent="0.25">
      <c r="A71" s="20" t="s">
        <v>88</v>
      </c>
      <c r="B71" s="35">
        <v>320</v>
      </c>
      <c r="C71" s="61"/>
      <c r="D71" s="131"/>
      <c r="E71" s="61"/>
      <c r="F71" s="61"/>
      <c r="G71" s="61"/>
      <c r="H71" s="61"/>
      <c r="I71" s="61"/>
      <c r="J71" s="97"/>
    </row>
    <row r="72" spans="1:10" ht="13.5" x14ac:dyDescent="0.25">
      <c r="A72" s="59" t="s">
        <v>10</v>
      </c>
      <c r="B72" s="60">
        <v>400</v>
      </c>
      <c r="C72" s="65"/>
      <c r="D72" s="142"/>
      <c r="E72" s="65"/>
      <c r="F72" s="65"/>
      <c r="G72" s="65"/>
      <c r="H72" s="65"/>
      <c r="I72" s="65"/>
      <c r="J72" s="100"/>
    </row>
    <row r="73" spans="1:10" ht="14.25" customHeight="1" x14ac:dyDescent="0.25">
      <c r="A73" s="19" t="s">
        <v>8</v>
      </c>
      <c r="B73" s="35"/>
      <c r="C73" s="61"/>
      <c r="D73" s="131"/>
      <c r="E73" s="61"/>
      <c r="F73" s="61"/>
      <c r="G73" s="61"/>
      <c r="H73" s="61"/>
      <c r="I73" s="61"/>
      <c r="J73" s="97"/>
    </row>
    <row r="74" spans="1:10" ht="13.5" x14ac:dyDescent="0.25">
      <c r="A74" s="20" t="s">
        <v>89</v>
      </c>
      <c r="B74" s="35">
        <v>410</v>
      </c>
      <c r="C74" s="61"/>
      <c r="D74" s="131"/>
      <c r="E74" s="61"/>
      <c r="F74" s="61"/>
      <c r="G74" s="61"/>
      <c r="H74" s="61"/>
      <c r="I74" s="61"/>
      <c r="J74" s="97"/>
    </row>
    <row r="75" spans="1:10" ht="13.5" x14ac:dyDescent="0.25">
      <c r="A75" s="20" t="s">
        <v>90</v>
      </c>
      <c r="B75" s="35">
        <v>420</v>
      </c>
      <c r="C75" s="61"/>
      <c r="D75" s="131"/>
      <c r="E75" s="61"/>
      <c r="F75" s="61"/>
      <c r="G75" s="61"/>
      <c r="H75" s="61"/>
      <c r="I75" s="61"/>
      <c r="J75" s="97"/>
    </row>
    <row r="76" spans="1:10" ht="13.5" x14ac:dyDescent="0.25">
      <c r="A76" s="40" t="s">
        <v>11</v>
      </c>
      <c r="B76" s="38">
        <v>500</v>
      </c>
      <c r="C76" s="66" t="s">
        <v>7</v>
      </c>
      <c r="D76" s="131">
        <f>E76+H76+F76</f>
        <v>0</v>
      </c>
      <c r="E76" s="66">
        <v>0</v>
      </c>
      <c r="F76" s="66">
        <v>0</v>
      </c>
      <c r="G76" s="66"/>
      <c r="H76" s="66">
        <v>0</v>
      </c>
      <c r="I76" s="66"/>
      <c r="J76" s="101"/>
    </row>
    <row r="77" spans="1:10" ht="13.5" x14ac:dyDescent="0.25">
      <c r="A77" s="40" t="s">
        <v>12</v>
      </c>
      <c r="B77" s="38">
        <v>600</v>
      </c>
      <c r="C77" s="66" t="s">
        <v>7</v>
      </c>
      <c r="D77" s="131">
        <f>E77+H77+F77</f>
        <v>0</v>
      </c>
      <c r="E77" s="66">
        <v>0</v>
      </c>
      <c r="F77" s="66">
        <v>0</v>
      </c>
      <c r="G77" s="66"/>
      <c r="H77" s="147">
        <v>0</v>
      </c>
      <c r="I77" s="66"/>
      <c r="J77" s="101"/>
    </row>
    <row r="78" spans="1:10" x14ac:dyDescent="0.25">
      <c r="A78" s="41"/>
      <c r="B78" s="42"/>
      <c r="C78" s="42"/>
      <c r="D78" s="42"/>
      <c r="E78" s="42"/>
      <c r="F78" s="42"/>
      <c r="G78" s="42"/>
      <c r="H78" s="42"/>
      <c r="I78" s="42"/>
      <c r="J78" s="42"/>
    </row>
    <row r="79" spans="1:10" ht="33" customHeight="1" x14ac:dyDescent="0.25">
      <c r="A79" s="209" t="s">
        <v>144</v>
      </c>
      <c r="B79" s="209"/>
      <c r="C79" s="209"/>
      <c r="D79" s="209"/>
      <c r="E79" s="209"/>
      <c r="F79" s="209"/>
      <c r="G79" s="209"/>
      <c r="H79" s="209"/>
      <c r="I79" s="209"/>
      <c r="J79" s="150"/>
    </row>
    <row r="80" spans="1:10" x14ac:dyDescent="0.25">
      <c r="A80" s="2"/>
      <c r="B80" s="8"/>
      <c r="C80" s="8"/>
      <c r="D80" s="8"/>
      <c r="E80" s="8"/>
      <c r="F80" s="8"/>
      <c r="G80" s="8"/>
      <c r="H80" s="8"/>
      <c r="I80" s="8"/>
      <c r="J80" s="8"/>
    </row>
    <row r="81" spans="1:10" x14ac:dyDescent="0.25">
      <c r="A81" s="2"/>
      <c r="B81" s="8"/>
      <c r="C81" s="8"/>
      <c r="D81" s="70"/>
      <c r="E81" s="8"/>
      <c r="F81" s="8"/>
      <c r="G81" s="8"/>
      <c r="H81" s="8"/>
      <c r="I81" s="8"/>
      <c r="J81" s="8"/>
    </row>
    <row r="82" spans="1:10" x14ac:dyDescent="0.25">
      <c r="A82" s="2"/>
      <c r="B82" s="8"/>
      <c r="C82" s="8"/>
      <c r="D82" s="8"/>
      <c r="E82" s="8"/>
      <c r="F82" s="8"/>
      <c r="G82" s="8"/>
      <c r="H82" s="8"/>
      <c r="I82" s="8"/>
      <c r="J82" s="8"/>
    </row>
    <row r="83" spans="1:10" x14ac:dyDescent="0.25">
      <c r="A83" s="2"/>
      <c r="B83" s="8"/>
      <c r="C83" s="8"/>
      <c r="D83" s="8"/>
      <c r="E83" s="8"/>
      <c r="F83" s="8"/>
      <c r="G83" s="8"/>
      <c r="H83" s="8"/>
      <c r="I83" s="8"/>
      <c r="J83" s="8"/>
    </row>
    <row r="84" spans="1:10" x14ac:dyDescent="0.25">
      <c r="A84" s="2"/>
      <c r="B84" s="8"/>
      <c r="C84" s="8"/>
      <c r="D84" s="8"/>
      <c r="E84" s="8"/>
      <c r="F84" s="8"/>
      <c r="G84" s="8"/>
      <c r="H84" s="8"/>
      <c r="I84" s="8"/>
      <c r="J84" s="8"/>
    </row>
    <row r="85" spans="1:10" x14ac:dyDescent="0.25">
      <c r="A85" s="8"/>
      <c r="B85" s="8"/>
      <c r="C85" s="8"/>
      <c r="D85" s="8"/>
      <c r="E85" s="8"/>
      <c r="F85" s="8"/>
      <c r="G85" s="8"/>
      <c r="H85" s="8"/>
      <c r="I85" s="8"/>
      <c r="J85" s="8"/>
    </row>
    <row r="86" spans="1:10" x14ac:dyDescent="0.25">
      <c r="A86" s="8"/>
      <c r="B86" s="8"/>
      <c r="C86" s="8"/>
      <c r="D86" s="8"/>
      <c r="E86" s="8"/>
      <c r="F86" s="8"/>
      <c r="G86" s="8"/>
      <c r="H86" s="8"/>
      <c r="I86" s="8"/>
      <c r="J86" s="8"/>
    </row>
    <row r="87" spans="1:10" x14ac:dyDescent="0.25">
      <c r="A87" s="8"/>
      <c r="B87" s="8"/>
      <c r="C87" s="8"/>
      <c r="D87" s="8"/>
      <c r="E87" s="8"/>
      <c r="F87" s="8"/>
      <c r="G87" s="8"/>
      <c r="H87" s="8"/>
      <c r="I87" s="8"/>
      <c r="J87" s="8"/>
    </row>
    <row r="88" spans="1:10" x14ac:dyDescent="0.25">
      <c r="A88" s="8"/>
      <c r="B88" s="8"/>
      <c r="C88" s="8"/>
      <c r="D88" s="8"/>
      <c r="E88" s="8"/>
      <c r="F88" s="8"/>
      <c r="G88" s="8"/>
      <c r="H88" s="8"/>
      <c r="I88" s="8"/>
      <c r="J88" s="8"/>
    </row>
    <row r="89" spans="1:10" x14ac:dyDescent="0.25">
      <c r="A89" s="8"/>
      <c r="B89" s="8"/>
      <c r="C89" s="8"/>
      <c r="D89" s="8"/>
      <c r="E89" s="8"/>
      <c r="F89" s="8"/>
      <c r="G89" s="8"/>
      <c r="H89" s="8"/>
      <c r="I89" s="8"/>
      <c r="J89" s="8"/>
    </row>
    <row r="90" spans="1:10" x14ac:dyDescent="0.25">
      <c r="A90" s="8"/>
      <c r="B90" s="8"/>
      <c r="C90" s="8"/>
      <c r="D90" s="8"/>
      <c r="E90" s="8"/>
      <c r="F90" s="8"/>
      <c r="G90" s="8"/>
      <c r="H90" s="8"/>
      <c r="I90" s="8"/>
      <c r="J90" s="8"/>
    </row>
    <row r="91" spans="1:10" x14ac:dyDescent="0.25">
      <c r="A91" s="8"/>
      <c r="B91" s="8"/>
      <c r="C91" s="8"/>
      <c r="D91" s="8"/>
      <c r="E91" s="8"/>
      <c r="F91" s="8"/>
      <c r="G91" s="8"/>
      <c r="H91" s="8"/>
      <c r="I91" s="8"/>
      <c r="J91" s="8"/>
    </row>
    <row r="92" spans="1:10" x14ac:dyDescent="0.25">
      <c r="A92" s="8"/>
      <c r="B92" s="8"/>
      <c r="C92" s="8"/>
      <c r="D92" s="8"/>
      <c r="E92" s="8"/>
      <c r="F92" s="8"/>
      <c r="G92" s="8"/>
      <c r="H92" s="8"/>
      <c r="I92" s="8"/>
      <c r="J92" s="8"/>
    </row>
    <row r="93" spans="1:10" x14ac:dyDescent="0.25">
      <c r="A93" s="8"/>
      <c r="B93" s="8"/>
      <c r="C93" s="8"/>
      <c r="D93" s="8"/>
      <c r="E93" s="8"/>
      <c r="F93" s="8"/>
      <c r="G93" s="8"/>
      <c r="H93" s="8"/>
      <c r="I93" s="8"/>
      <c r="J93" s="8"/>
    </row>
    <row r="94" spans="1:10" x14ac:dyDescent="0.25">
      <c r="A94" s="8"/>
      <c r="B94" s="8"/>
      <c r="C94" s="8"/>
      <c r="D94" s="8"/>
      <c r="E94" s="8"/>
      <c r="F94" s="8"/>
      <c r="G94" s="8"/>
      <c r="H94" s="8"/>
      <c r="I94" s="8"/>
      <c r="J94" s="8"/>
    </row>
    <row r="95" spans="1:10" x14ac:dyDescent="0.25">
      <c r="A95" s="8"/>
      <c r="B95" s="8"/>
      <c r="C95" s="8"/>
      <c r="D95" s="8"/>
      <c r="E95" s="8"/>
      <c r="F95" s="8"/>
      <c r="G95" s="8"/>
      <c r="H95" s="8"/>
      <c r="I95" s="8"/>
      <c r="J95" s="8"/>
    </row>
    <row r="96" spans="1:10" x14ac:dyDescent="0.25">
      <c r="A96" s="8"/>
      <c r="B96" s="8"/>
      <c r="C96" s="8"/>
      <c r="D96" s="8"/>
      <c r="E96" s="8"/>
      <c r="F96" s="8"/>
      <c r="G96" s="8"/>
      <c r="H96" s="8"/>
      <c r="I96" s="8"/>
      <c r="J96" s="8"/>
    </row>
    <row r="97" spans="1:10" x14ac:dyDescent="0.25">
      <c r="A97" s="8"/>
      <c r="B97" s="8"/>
      <c r="C97" s="8"/>
      <c r="D97" s="8"/>
      <c r="E97" s="8"/>
      <c r="F97" s="8"/>
      <c r="G97" s="8"/>
      <c r="H97" s="8"/>
      <c r="I97" s="8"/>
      <c r="J97" s="8"/>
    </row>
    <row r="98" spans="1:10" x14ac:dyDescent="0.25">
      <c r="A98" s="8"/>
      <c r="B98" s="8"/>
      <c r="C98" s="8"/>
      <c r="D98" s="8"/>
      <c r="E98" s="8"/>
      <c r="F98" s="8"/>
      <c r="G98" s="8"/>
      <c r="H98" s="8"/>
      <c r="I98" s="8"/>
      <c r="J98" s="8"/>
    </row>
    <row r="99" spans="1:10" x14ac:dyDescent="0.25">
      <c r="A99" s="8"/>
      <c r="B99" s="8"/>
      <c r="C99" s="8"/>
      <c r="D99" s="8"/>
      <c r="E99" s="8"/>
      <c r="F99" s="8"/>
      <c r="G99" s="8"/>
      <c r="H99" s="8"/>
      <c r="I99" s="8"/>
      <c r="J99" s="8"/>
    </row>
    <row r="100" spans="1:10" x14ac:dyDescent="0.25">
      <c r="A100" s="8"/>
      <c r="B100" s="8"/>
      <c r="C100" s="8"/>
      <c r="D100" s="8"/>
      <c r="E100" s="8"/>
      <c r="F100" s="8"/>
      <c r="G100" s="8"/>
      <c r="H100" s="8"/>
      <c r="I100" s="8"/>
      <c r="J100" s="8"/>
    </row>
    <row r="101" spans="1:10" x14ac:dyDescent="0.25">
      <c r="A101" s="8"/>
      <c r="B101" s="8"/>
      <c r="C101" s="8"/>
      <c r="D101" s="8"/>
      <c r="E101" s="8"/>
      <c r="F101" s="8"/>
      <c r="G101" s="8"/>
      <c r="H101" s="8"/>
      <c r="I101" s="8"/>
      <c r="J101" s="8"/>
    </row>
    <row r="102" spans="1:10" x14ac:dyDescent="0.25">
      <c r="A102" s="8"/>
      <c r="B102" s="8"/>
      <c r="C102" s="8"/>
      <c r="D102" s="8"/>
      <c r="E102" s="8"/>
      <c r="F102" s="8"/>
      <c r="G102" s="8"/>
      <c r="H102" s="8"/>
      <c r="I102" s="8"/>
      <c r="J102" s="8"/>
    </row>
    <row r="103" spans="1:10" x14ac:dyDescent="0.25">
      <c r="A103" s="8"/>
      <c r="B103" s="8"/>
      <c r="C103" s="8"/>
      <c r="D103" s="8"/>
      <c r="E103" s="8"/>
      <c r="F103" s="8"/>
      <c r="G103" s="8"/>
      <c r="H103" s="8"/>
      <c r="I103" s="8"/>
      <c r="J103" s="8"/>
    </row>
    <row r="104" spans="1:10" x14ac:dyDescent="0.25">
      <c r="A104" s="8"/>
      <c r="B104" s="8"/>
      <c r="C104" s="8"/>
      <c r="D104" s="8"/>
      <c r="E104" s="8"/>
      <c r="F104" s="8"/>
      <c r="G104" s="8"/>
      <c r="H104" s="8"/>
      <c r="I104" s="8"/>
      <c r="J104" s="8"/>
    </row>
    <row r="105" spans="1:10" x14ac:dyDescent="0.25">
      <c r="A105" s="8"/>
      <c r="B105" s="8"/>
      <c r="C105" s="8"/>
      <c r="D105" s="8"/>
      <c r="E105" s="8"/>
      <c r="F105" s="8"/>
      <c r="G105" s="8"/>
      <c r="H105" s="8"/>
      <c r="I105" s="8"/>
      <c r="J105" s="8"/>
    </row>
    <row r="106" spans="1:10" x14ac:dyDescent="0.25">
      <c r="A106" s="8"/>
      <c r="B106" s="8"/>
      <c r="C106" s="8"/>
      <c r="D106" s="8"/>
      <c r="E106" s="8"/>
      <c r="F106" s="8"/>
      <c r="G106" s="8"/>
      <c r="H106" s="8"/>
      <c r="I106" s="8"/>
      <c r="J106" s="8"/>
    </row>
    <row r="107" spans="1:10" x14ac:dyDescent="0.25">
      <c r="A107" s="8"/>
      <c r="B107" s="8"/>
      <c r="C107" s="8"/>
      <c r="D107" s="8"/>
      <c r="E107" s="8"/>
      <c r="F107" s="8"/>
      <c r="G107" s="8"/>
      <c r="H107" s="8"/>
      <c r="I107" s="8"/>
      <c r="J107" s="8"/>
    </row>
    <row r="108" spans="1:10" x14ac:dyDescent="0.25">
      <c r="A108" s="8"/>
      <c r="B108" s="8"/>
      <c r="C108" s="8"/>
      <c r="D108" s="8"/>
      <c r="E108" s="8"/>
      <c r="F108" s="8"/>
      <c r="G108" s="8"/>
      <c r="H108" s="8"/>
      <c r="I108" s="8"/>
      <c r="J108" s="8"/>
    </row>
  </sheetData>
  <mergeCells count="13">
    <mergeCell ref="F6:F7"/>
    <mergeCell ref="G6:G7"/>
    <mergeCell ref="H6:I6"/>
    <mergeCell ref="A79:I79"/>
    <mergeCell ref="A1:I1"/>
    <mergeCell ref="A2:I2"/>
    <mergeCell ref="A4:A7"/>
    <mergeCell ref="B4:B7"/>
    <mergeCell ref="C4:C7"/>
    <mergeCell ref="D4:I4"/>
    <mergeCell ref="D5:D7"/>
    <mergeCell ref="E5:I5"/>
    <mergeCell ref="E6:E7"/>
  </mergeCells>
  <pageMargins left="0.39370078740157483" right="0.19685039370078741" top="0.6692913385826772" bottom="0.6692913385826772" header="0.15748031496062992" footer="0.15748031496062992"/>
  <pageSetup paperSize="9" scale="90" fitToHeight="3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8"/>
  <sheetViews>
    <sheetView view="pageBreakPreview" topLeftCell="A19" zoomScale="90" zoomScaleNormal="100" zoomScaleSheetLayoutView="90" workbookViewId="0">
      <selection activeCell="E31" sqref="E31"/>
    </sheetView>
  </sheetViews>
  <sheetFormatPr defaultColWidth="9.140625" defaultRowHeight="12.75" x14ac:dyDescent="0.25"/>
  <cols>
    <col min="1" max="1" width="42.85546875" style="7" customWidth="1"/>
    <col min="2" max="2" width="7" style="7" customWidth="1"/>
    <col min="3" max="3" width="11.42578125" style="7" customWidth="1"/>
    <col min="4" max="4" width="15.140625" style="7" customWidth="1"/>
    <col min="5" max="5" width="17" style="7" customWidth="1"/>
    <col min="6" max="6" width="18.5703125" style="7" customWidth="1"/>
    <col min="7" max="7" width="14.42578125" style="7" customWidth="1"/>
    <col min="8" max="8" width="13.42578125" style="7" customWidth="1"/>
    <col min="9" max="9" width="10.28515625" style="7" customWidth="1"/>
    <col min="10" max="10" width="13.42578125" style="7" customWidth="1"/>
    <col min="11" max="11" width="21.85546875" style="7" customWidth="1"/>
    <col min="12" max="12" width="15.5703125" style="7" customWidth="1"/>
    <col min="13" max="13" width="9.85546875" style="7" bestFit="1" customWidth="1"/>
    <col min="14" max="14" width="10.28515625" style="7" customWidth="1"/>
    <col min="15" max="16384" width="9.140625" style="7"/>
  </cols>
  <sheetData>
    <row r="1" spans="1:12" ht="20.25" customHeight="1" x14ac:dyDescent="0.25">
      <c r="A1" s="207" t="s">
        <v>143</v>
      </c>
      <c r="B1" s="207"/>
      <c r="C1" s="207"/>
      <c r="D1" s="207"/>
      <c r="E1" s="207"/>
      <c r="F1" s="207"/>
      <c r="G1" s="207"/>
      <c r="H1" s="207"/>
      <c r="I1" s="207"/>
      <c r="J1" s="148"/>
    </row>
    <row r="2" spans="1:12" ht="18.75" customHeight="1" x14ac:dyDescent="0.25">
      <c r="A2" s="208" t="s">
        <v>224</v>
      </c>
      <c r="B2" s="208"/>
      <c r="C2" s="208"/>
      <c r="D2" s="208"/>
      <c r="E2" s="208"/>
      <c r="F2" s="208"/>
      <c r="G2" s="208"/>
      <c r="H2" s="208"/>
      <c r="I2" s="208"/>
      <c r="J2" s="149"/>
    </row>
    <row r="3" spans="1:12" ht="3.75" customHeight="1" x14ac:dyDescent="0.25">
      <c r="A3" s="153"/>
      <c r="B3" s="153"/>
      <c r="C3" s="153"/>
      <c r="D3" s="153"/>
      <c r="E3" s="153"/>
      <c r="F3" s="153"/>
      <c r="G3" s="153"/>
      <c r="H3" s="153"/>
      <c r="I3" s="153"/>
      <c r="J3" s="89"/>
    </row>
    <row r="4" spans="1:12" ht="21.75" customHeight="1" x14ac:dyDescent="0.25">
      <c r="A4" s="212" t="s">
        <v>0</v>
      </c>
      <c r="B4" s="212" t="s">
        <v>1</v>
      </c>
      <c r="C4" s="212" t="s">
        <v>86</v>
      </c>
      <c r="D4" s="212" t="s">
        <v>2</v>
      </c>
      <c r="E4" s="212"/>
      <c r="F4" s="212"/>
      <c r="G4" s="212"/>
      <c r="H4" s="212"/>
      <c r="I4" s="212"/>
      <c r="J4" s="90"/>
    </row>
    <row r="5" spans="1:12" x14ac:dyDescent="0.25">
      <c r="A5" s="212"/>
      <c r="B5" s="212"/>
      <c r="C5" s="212"/>
      <c r="D5" s="213" t="s">
        <v>31</v>
      </c>
      <c r="E5" s="214" t="s">
        <v>4</v>
      </c>
      <c r="F5" s="214"/>
      <c r="G5" s="214"/>
      <c r="H5" s="214"/>
      <c r="I5" s="214"/>
      <c r="J5" s="91"/>
    </row>
    <row r="6" spans="1:12" ht="63.75" customHeight="1" x14ac:dyDescent="0.25">
      <c r="A6" s="212"/>
      <c r="B6" s="212"/>
      <c r="C6" s="212"/>
      <c r="D6" s="213"/>
      <c r="E6" s="212" t="s">
        <v>207</v>
      </c>
      <c r="F6" s="212" t="s">
        <v>75</v>
      </c>
      <c r="G6" s="212" t="s">
        <v>76</v>
      </c>
      <c r="H6" s="210" t="s">
        <v>77</v>
      </c>
      <c r="I6" s="211"/>
      <c r="J6" s="90"/>
    </row>
    <row r="7" spans="1:12" ht="37.5" customHeight="1" x14ac:dyDescent="0.25">
      <c r="A7" s="212"/>
      <c r="B7" s="212"/>
      <c r="C7" s="212"/>
      <c r="D7" s="213"/>
      <c r="E7" s="212"/>
      <c r="F7" s="212"/>
      <c r="G7" s="212"/>
      <c r="H7" s="152" t="s">
        <v>3</v>
      </c>
      <c r="I7" s="151" t="s">
        <v>5</v>
      </c>
      <c r="J7" s="90"/>
    </row>
    <row r="8" spans="1:12" x14ac:dyDescent="0.25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  <c r="J8" s="92"/>
    </row>
    <row r="9" spans="1:12" x14ac:dyDescent="0.25">
      <c r="A9" s="57" t="s">
        <v>6</v>
      </c>
      <c r="B9" s="58">
        <v>100</v>
      </c>
      <c r="C9" s="58" t="s">
        <v>7</v>
      </c>
      <c r="D9" s="62">
        <f>D12+D20+D23+D18+D11</f>
        <v>315582450</v>
      </c>
      <c r="E9" s="62">
        <f>E12</f>
        <v>280349500</v>
      </c>
      <c r="F9" s="62">
        <f>F20</f>
        <v>0</v>
      </c>
      <c r="G9" s="62"/>
      <c r="H9" s="62">
        <f>H11+H12+H18+H19+H21+H23</f>
        <v>35232950</v>
      </c>
      <c r="I9" s="62"/>
      <c r="J9" s="93">
        <f>E9+F9+H9-D9</f>
        <v>0</v>
      </c>
      <c r="K9" s="80">
        <f>D9+D76</f>
        <v>315582450</v>
      </c>
      <c r="L9" s="80">
        <f>K9-D27</f>
        <v>0</v>
      </c>
    </row>
    <row r="10" spans="1:12" ht="14.25" customHeight="1" x14ac:dyDescent="0.25">
      <c r="A10" s="19" t="s">
        <v>4</v>
      </c>
      <c r="B10" s="35"/>
      <c r="C10" s="35"/>
      <c r="D10" s="35"/>
      <c r="E10" s="35"/>
      <c r="F10" s="35"/>
      <c r="G10" s="35"/>
      <c r="H10" s="61"/>
      <c r="I10" s="35"/>
      <c r="J10" s="92"/>
    </row>
    <row r="11" spans="1:12" ht="13.5" x14ac:dyDescent="0.25">
      <c r="A11" s="54" t="s">
        <v>70</v>
      </c>
      <c r="B11" s="55">
        <v>110</v>
      </c>
      <c r="C11" s="55">
        <v>120</v>
      </c>
      <c r="D11" s="133">
        <f>H11</f>
        <v>316450</v>
      </c>
      <c r="E11" s="55" t="s">
        <v>7</v>
      </c>
      <c r="F11" s="55" t="s">
        <v>7</v>
      </c>
      <c r="G11" s="55" t="s">
        <v>7</v>
      </c>
      <c r="H11" s="63">
        <v>316450</v>
      </c>
      <c r="I11" s="55" t="s">
        <v>7</v>
      </c>
      <c r="J11" s="94"/>
    </row>
    <row r="12" spans="1:12" ht="13.5" x14ac:dyDescent="0.25">
      <c r="A12" s="54" t="s">
        <v>156</v>
      </c>
      <c r="B12" s="55">
        <v>120</v>
      </c>
      <c r="C12" s="55">
        <v>130</v>
      </c>
      <c r="D12" s="133">
        <f>E12+H12</f>
        <v>315079000</v>
      </c>
      <c r="E12" s="63">
        <f>E14+E15</f>
        <v>280349500</v>
      </c>
      <c r="F12" s="55" t="s">
        <v>7</v>
      </c>
      <c r="G12" s="55" t="s">
        <v>7</v>
      </c>
      <c r="H12" s="63">
        <f>H14</f>
        <v>34729500</v>
      </c>
      <c r="I12" s="55"/>
      <c r="J12" s="143" t="s">
        <v>208</v>
      </c>
      <c r="K12" s="80">
        <f>E12+E76</f>
        <v>280349500</v>
      </c>
      <c r="L12" s="80">
        <f>K12-E27</f>
        <v>0</v>
      </c>
    </row>
    <row r="13" spans="1:12" s="22" customFormat="1" ht="14.25" customHeight="1" x14ac:dyDescent="0.25">
      <c r="A13" s="36" t="s">
        <v>4</v>
      </c>
      <c r="B13" s="34"/>
      <c r="C13" s="34"/>
      <c r="D13" s="134"/>
      <c r="E13" s="34"/>
      <c r="F13" s="34"/>
      <c r="G13" s="34"/>
      <c r="H13" s="64"/>
      <c r="I13" s="34"/>
      <c r="J13" s="144"/>
      <c r="K13" s="80"/>
    </row>
    <row r="14" spans="1:12" s="22" customFormat="1" ht="13.5" x14ac:dyDescent="0.25">
      <c r="A14" s="32" t="s">
        <v>219</v>
      </c>
      <c r="B14" s="33">
        <v>1201</v>
      </c>
      <c r="C14" s="34">
        <v>130</v>
      </c>
      <c r="D14" s="135">
        <f>E14+H14</f>
        <v>309106400</v>
      </c>
      <c r="E14" s="64">
        <f>280349500-5972600</f>
        <v>274376900</v>
      </c>
      <c r="F14" s="34" t="s">
        <v>7</v>
      </c>
      <c r="G14" s="34" t="s">
        <v>7</v>
      </c>
      <c r="H14" s="64">
        <v>34729500</v>
      </c>
      <c r="I14" s="102">
        <v>0</v>
      </c>
      <c r="J14" s="144" t="s">
        <v>209</v>
      </c>
      <c r="K14" s="80">
        <f>H9+H76</f>
        <v>35232950</v>
      </c>
      <c r="L14" s="83">
        <f>K14-H27</f>
        <v>0</v>
      </c>
    </row>
    <row r="15" spans="1:12" ht="39.75" customHeight="1" x14ac:dyDescent="0.25">
      <c r="A15" s="122" t="s">
        <v>198</v>
      </c>
      <c r="B15" s="123">
        <v>1202</v>
      </c>
      <c r="C15" s="123">
        <v>130</v>
      </c>
      <c r="D15" s="137">
        <f>E15</f>
        <v>5972600</v>
      </c>
      <c r="E15" s="124">
        <f>5304694+672046+5812-9952</f>
        <v>5972600</v>
      </c>
      <c r="F15" s="35" t="s">
        <v>7</v>
      </c>
      <c r="G15" s="35" t="s">
        <v>7</v>
      </c>
      <c r="H15" s="61" t="s">
        <v>7</v>
      </c>
      <c r="I15" s="35"/>
    </row>
    <row r="16" spans="1:12" ht="39" customHeight="1" x14ac:dyDescent="0.25">
      <c r="A16" s="118" t="s">
        <v>199</v>
      </c>
      <c r="B16" s="35">
        <v>1203</v>
      </c>
      <c r="C16" s="35"/>
      <c r="D16" s="136"/>
      <c r="E16" s="35"/>
      <c r="F16" s="35" t="s">
        <v>7</v>
      </c>
      <c r="G16" s="35" t="s">
        <v>7</v>
      </c>
      <c r="H16" s="35" t="s">
        <v>7</v>
      </c>
      <c r="I16" s="35"/>
    </row>
    <row r="17" spans="1:14" ht="13.5" x14ac:dyDescent="0.25">
      <c r="A17" s="32" t="s">
        <v>196</v>
      </c>
      <c r="B17" s="33">
        <v>1204</v>
      </c>
      <c r="C17" s="35"/>
      <c r="D17" s="136"/>
      <c r="E17" s="35" t="s">
        <v>7</v>
      </c>
      <c r="F17" s="35" t="s">
        <v>7</v>
      </c>
      <c r="G17" s="35" t="s">
        <v>7</v>
      </c>
      <c r="H17" s="35"/>
      <c r="I17" s="35" t="s">
        <v>7</v>
      </c>
    </row>
    <row r="18" spans="1:14" ht="25.5" x14ac:dyDescent="0.25">
      <c r="A18" s="56" t="s">
        <v>71</v>
      </c>
      <c r="B18" s="55">
        <v>130</v>
      </c>
      <c r="C18" s="55">
        <v>140</v>
      </c>
      <c r="D18" s="133">
        <f>H18</f>
        <v>137000</v>
      </c>
      <c r="E18" s="55" t="s">
        <v>7</v>
      </c>
      <c r="F18" s="55" t="s">
        <v>7</v>
      </c>
      <c r="G18" s="55" t="s">
        <v>7</v>
      </c>
      <c r="H18" s="63">
        <v>137000</v>
      </c>
      <c r="I18" s="55" t="s">
        <v>7</v>
      </c>
      <c r="J18" s="94"/>
    </row>
    <row r="19" spans="1:14" ht="51" x14ac:dyDescent="0.25">
      <c r="A19" s="56" t="s">
        <v>72</v>
      </c>
      <c r="B19" s="55">
        <v>140</v>
      </c>
      <c r="C19" s="55"/>
      <c r="D19" s="138"/>
      <c r="E19" s="55" t="s">
        <v>7</v>
      </c>
      <c r="F19" s="55" t="s">
        <v>7</v>
      </c>
      <c r="G19" s="55" t="s">
        <v>7</v>
      </c>
      <c r="H19" s="63"/>
      <c r="I19" s="55" t="s">
        <v>7</v>
      </c>
      <c r="J19" s="94"/>
    </row>
    <row r="20" spans="1:14" ht="13.5" x14ac:dyDescent="0.25">
      <c r="A20" s="54" t="s">
        <v>73</v>
      </c>
      <c r="B20" s="55">
        <v>150</v>
      </c>
      <c r="C20" s="55">
        <v>180</v>
      </c>
      <c r="D20" s="139">
        <f>F20+G20</f>
        <v>0</v>
      </c>
      <c r="E20" s="55" t="s">
        <v>7</v>
      </c>
      <c r="F20" s="63">
        <v>0</v>
      </c>
      <c r="G20" s="115">
        <v>0</v>
      </c>
      <c r="H20" s="63" t="s">
        <v>7</v>
      </c>
      <c r="I20" s="55" t="s">
        <v>7</v>
      </c>
      <c r="J20" s="94"/>
      <c r="K20" s="80">
        <f>F9+F76</f>
        <v>0</v>
      </c>
      <c r="L20" s="80">
        <f>K20-F27</f>
        <v>0</v>
      </c>
    </row>
    <row r="21" spans="1:14" ht="13.5" x14ac:dyDescent="0.25">
      <c r="A21" s="54" t="s">
        <v>74</v>
      </c>
      <c r="B21" s="55">
        <v>160</v>
      </c>
      <c r="C21" s="55"/>
      <c r="D21" s="133">
        <f>H21</f>
        <v>0</v>
      </c>
      <c r="E21" s="55" t="s">
        <v>7</v>
      </c>
      <c r="F21" s="55" t="s">
        <v>7</v>
      </c>
      <c r="G21" s="55" t="s">
        <v>7</v>
      </c>
      <c r="H21" s="63">
        <v>0</v>
      </c>
      <c r="I21" s="55"/>
      <c r="J21" s="94"/>
    </row>
    <row r="22" spans="1:14" ht="117" hidden="1" customHeight="1" x14ac:dyDescent="0.25">
      <c r="A22" s="127" t="s">
        <v>197</v>
      </c>
      <c r="B22" s="55">
        <v>170</v>
      </c>
      <c r="C22" s="55"/>
      <c r="D22" s="140">
        <f>E22</f>
        <v>0</v>
      </c>
      <c r="E22" s="115">
        <v>0</v>
      </c>
      <c r="F22" s="55" t="s">
        <v>7</v>
      </c>
      <c r="G22" s="55" t="s">
        <v>7</v>
      </c>
      <c r="H22" s="55" t="s">
        <v>7</v>
      </c>
      <c r="I22" s="55" t="s">
        <v>7</v>
      </c>
    </row>
    <row r="23" spans="1:14" ht="13.5" x14ac:dyDescent="0.25">
      <c r="A23" s="54" t="s">
        <v>78</v>
      </c>
      <c r="B23" s="55">
        <v>180</v>
      </c>
      <c r="C23" s="55" t="s">
        <v>7</v>
      </c>
      <c r="D23" s="133">
        <f>D25+D26</f>
        <v>50000</v>
      </c>
      <c r="E23" s="55" t="s">
        <v>7</v>
      </c>
      <c r="F23" s="55" t="s">
        <v>7</v>
      </c>
      <c r="G23" s="55" t="s">
        <v>7</v>
      </c>
      <c r="H23" s="63">
        <f>H25+H26</f>
        <v>50000</v>
      </c>
      <c r="I23" s="55" t="s">
        <v>7</v>
      </c>
      <c r="J23" s="94"/>
    </row>
    <row r="24" spans="1:14" s="22" customFormat="1" ht="14.25" customHeight="1" x14ac:dyDescent="0.25">
      <c r="A24" s="36" t="s">
        <v>4</v>
      </c>
      <c r="B24" s="34"/>
      <c r="C24" s="34"/>
      <c r="D24" s="134"/>
      <c r="E24" s="34"/>
      <c r="F24" s="34"/>
      <c r="G24" s="34"/>
      <c r="H24" s="64"/>
      <c r="I24" s="34"/>
      <c r="J24" s="95"/>
      <c r="K24" s="7"/>
    </row>
    <row r="25" spans="1:14" s="22" customFormat="1" ht="25.5" x14ac:dyDescent="0.25">
      <c r="A25" s="32" t="s">
        <v>190</v>
      </c>
      <c r="B25" s="33">
        <v>1801</v>
      </c>
      <c r="C25" s="34" t="s">
        <v>7</v>
      </c>
      <c r="D25" s="135">
        <f>H25</f>
        <v>50000</v>
      </c>
      <c r="E25" s="34" t="s">
        <v>7</v>
      </c>
      <c r="F25" s="34" t="s">
        <v>7</v>
      </c>
      <c r="G25" s="34" t="s">
        <v>7</v>
      </c>
      <c r="H25" s="125">
        <v>50000</v>
      </c>
      <c r="I25" s="34" t="s">
        <v>7</v>
      </c>
      <c r="J25" s="95"/>
      <c r="K25" s="7"/>
    </row>
    <row r="26" spans="1:14" s="22" customFormat="1" ht="13.5" x14ac:dyDescent="0.25">
      <c r="A26" s="32"/>
      <c r="B26" s="33">
        <v>1802</v>
      </c>
      <c r="C26" s="34" t="s">
        <v>7</v>
      </c>
      <c r="D26" s="134"/>
      <c r="E26" s="34" t="s">
        <v>7</v>
      </c>
      <c r="F26" s="34" t="s">
        <v>7</v>
      </c>
      <c r="G26" s="34" t="s">
        <v>7</v>
      </c>
      <c r="H26" s="64"/>
      <c r="I26" s="34" t="s">
        <v>7</v>
      </c>
      <c r="J26" s="95"/>
      <c r="K26" s="7"/>
    </row>
    <row r="27" spans="1:14" ht="13.5" x14ac:dyDescent="0.25">
      <c r="A27" s="108" t="s">
        <v>69</v>
      </c>
      <c r="B27" s="109">
        <v>200</v>
      </c>
      <c r="C27" s="109" t="s">
        <v>7</v>
      </c>
      <c r="D27" s="141">
        <f>E27+H27+F27</f>
        <v>315582450</v>
      </c>
      <c r="E27" s="110">
        <f>E29+E36+E38+E44+E47</f>
        <v>280349500</v>
      </c>
      <c r="F27" s="110">
        <f>F29+F38+F47</f>
        <v>0</v>
      </c>
      <c r="G27" s="110">
        <f t="shared" ref="G27" si="0">G29+G38+G47</f>
        <v>0</v>
      </c>
      <c r="H27" s="110">
        <f>H29+H38+H47</f>
        <v>35232950</v>
      </c>
      <c r="I27" s="116">
        <v>0</v>
      </c>
      <c r="J27" s="96"/>
      <c r="K27" s="80"/>
      <c r="L27" s="80"/>
      <c r="M27" s="80"/>
      <c r="N27" s="80"/>
    </row>
    <row r="28" spans="1:14" ht="14.25" customHeight="1" x14ac:dyDescent="0.25">
      <c r="A28" s="19" t="s">
        <v>79</v>
      </c>
      <c r="B28" s="35"/>
      <c r="C28" s="61"/>
      <c r="D28" s="131"/>
      <c r="E28" s="61"/>
      <c r="F28" s="61"/>
      <c r="G28" s="61"/>
      <c r="H28" s="61"/>
      <c r="I28" s="61"/>
      <c r="J28" s="97"/>
    </row>
    <row r="29" spans="1:14" ht="13.5" x14ac:dyDescent="0.25">
      <c r="A29" s="54" t="s">
        <v>80</v>
      </c>
      <c r="B29" s="55">
        <v>210</v>
      </c>
      <c r="C29" s="74">
        <v>100</v>
      </c>
      <c r="D29" s="133">
        <f>E29+F29+H29</f>
        <v>241847004</v>
      </c>
      <c r="E29" s="63">
        <f>SUM(E31:E33)</f>
        <v>241847004</v>
      </c>
      <c r="F29" s="63">
        <f t="shared" ref="F29:I29" si="1">SUM(F31:F33)</f>
        <v>0</v>
      </c>
      <c r="G29" s="63">
        <f t="shared" si="1"/>
        <v>0</v>
      </c>
      <c r="H29" s="63">
        <f t="shared" si="1"/>
        <v>0</v>
      </c>
      <c r="I29" s="63">
        <f t="shared" si="1"/>
        <v>0</v>
      </c>
      <c r="J29" s="98"/>
      <c r="K29" s="80"/>
    </row>
    <row r="30" spans="1:14" ht="14.25" customHeight="1" x14ac:dyDescent="0.25">
      <c r="A30" s="19" t="s">
        <v>8</v>
      </c>
      <c r="B30" s="35"/>
      <c r="C30" s="61"/>
      <c r="D30" s="131"/>
      <c r="E30" s="61"/>
      <c r="F30" s="61"/>
      <c r="G30" s="61"/>
      <c r="H30" s="61"/>
      <c r="I30" s="61"/>
      <c r="J30" s="97"/>
      <c r="K30" s="80"/>
    </row>
    <row r="31" spans="1:14" ht="13.5" x14ac:dyDescent="0.25">
      <c r="A31" s="20" t="s">
        <v>157</v>
      </c>
      <c r="B31" s="35">
        <v>2101</v>
      </c>
      <c r="C31" s="44" t="s">
        <v>173</v>
      </c>
      <c r="D31" s="131">
        <f>E31+F31+H31+I31</f>
        <v>185533080</v>
      </c>
      <c r="E31" s="61">
        <v>185533080</v>
      </c>
      <c r="F31" s="61"/>
      <c r="G31" s="61"/>
      <c r="H31" s="61">
        <v>0</v>
      </c>
      <c r="I31" s="61"/>
      <c r="J31" s="97"/>
    </row>
    <row r="32" spans="1:14" ht="13.5" x14ac:dyDescent="0.25">
      <c r="A32" s="20" t="s">
        <v>158</v>
      </c>
      <c r="B32" s="35">
        <v>2102</v>
      </c>
      <c r="C32" s="44" t="s">
        <v>172</v>
      </c>
      <c r="D32" s="131">
        <f>E32+F32+H32+I32</f>
        <v>654000</v>
      </c>
      <c r="E32" s="124">
        <v>654000</v>
      </c>
      <c r="F32" s="61">
        <v>0</v>
      </c>
      <c r="G32" s="61"/>
      <c r="H32" s="61">
        <v>0</v>
      </c>
      <c r="I32" s="61"/>
      <c r="J32" s="97"/>
    </row>
    <row r="33" spans="1:12" ht="13.5" x14ac:dyDescent="0.25">
      <c r="A33" s="20" t="s">
        <v>159</v>
      </c>
      <c r="B33" s="35">
        <v>2103</v>
      </c>
      <c r="C33" s="44" t="s">
        <v>174</v>
      </c>
      <c r="D33" s="131">
        <f>E33+F33+H33+I33</f>
        <v>55659924</v>
      </c>
      <c r="E33" s="61">
        <v>55659924</v>
      </c>
      <c r="F33" s="61"/>
      <c r="G33" s="61"/>
      <c r="H33" s="61">
        <v>0</v>
      </c>
      <c r="I33" s="61"/>
      <c r="J33" s="97"/>
    </row>
    <row r="34" spans="1:12" ht="13.5" x14ac:dyDescent="0.25">
      <c r="A34" s="54" t="s">
        <v>81</v>
      </c>
      <c r="B34" s="55">
        <v>220</v>
      </c>
      <c r="C34" s="74">
        <v>320</v>
      </c>
      <c r="D34" s="133">
        <f>E34+F34+H34+I34</f>
        <v>0</v>
      </c>
      <c r="E34" s="63">
        <f>E36+E37</f>
        <v>0</v>
      </c>
      <c r="F34" s="63">
        <v>0</v>
      </c>
      <c r="G34" s="63">
        <v>0</v>
      </c>
      <c r="H34" s="63">
        <v>0</v>
      </c>
      <c r="I34" s="63">
        <v>0</v>
      </c>
      <c r="J34" s="98"/>
    </row>
    <row r="35" spans="1:12" ht="13.5" x14ac:dyDescent="0.25">
      <c r="A35" s="19" t="s">
        <v>8</v>
      </c>
      <c r="B35" s="35"/>
      <c r="C35" s="61"/>
      <c r="D35" s="131"/>
      <c r="E35" s="61"/>
      <c r="F35" s="61"/>
      <c r="G35" s="61"/>
      <c r="H35" s="61"/>
      <c r="I35" s="61"/>
      <c r="J35" s="97"/>
    </row>
    <row r="36" spans="1:12" ht="38.25" x14ac:dyDescent="0.25">
      <c r="A36" s="20" t="s">
        <v>195</v>
      </c>
      <c r="B36" s="35">
        <v>2201</v>
      </c>
      <c r="C36" s="79">
        <v>321</v>
      </c>
      <c r="D36" s="131">
        <f>E36</f>
        <v>0</v>
      </c>
      <c r="E36" s="124">
        <f>122655.72+105929.94-228585.66</f>
        <v>0</v>
      </c>
      <c r="F36" s="61"/>
      <c r="G36" s="61"/>
      <c r="H36" s="61"/>
      <c r="I36" s="61"/>
      <c r="J36" s="97"/>
    </row>
    <row r="37" spans="1:12" ht="13.5" x14ac:dyDescent="0.25">
      <c r="A37" s="39"/>
      <c r="B37" s="35">
        <v>2202</v>
      </c>
      <c r="C37" s="61"/>
      <c r="D37" s="131"/>
      <c r="E37" s="61"/>
      <c r="F37" s="61"/>
      <c r="G37" s="61"/>
      <c r="H37" s="61"/>
      <c r="I37" s="61"/>
      <c r="J37" s="97"/>
    </row>
    <row r="38" spans="1:12" ht="13.5" x14ac:dyDescent="0.25">
      <c r="A38" s="54" t="s">
        <v>82</v>
      </c>
      <c r="B38" s="55">
        <v>230</v>
      </c>
      <c r="C38" s="74">
        <v>850</v>
      </c>
      <c r="D38" s="133">
        <f>E38+H38</f>
        <v>6060979</v>
      </c>
      <c r="E38" s="63">
        <f>E40+E41+E42</f>
        <v>6051027</v>
      </c>
      <c r="F38" s="63">
        <v>0</v>
      </c>
      <c r="G38" s="63">
        <v>0</v>
      </c>
      <c r="H38" s="63">
        <f>H40+H41+H42</f>
        <v>9952</v>
      </c>
      <c r="I38" s="63">
        <v>0</v>
      </c>
      <c r="J38" s="98"/>
    </row>
    <row r="39" spans="1:12" ht="13.5" x14ac:dyDescent="0.25">
      <c r="A39" s="19" t="s">
        <v>8</v>
      </c>
      <c r="B39" s="35"/>
      <c r="C39" s="61"/>
      <c r="D39" s="131"/>
      <c r="E39" s="61"/>
      <c r="F39" s="61"/>
      <c r="G39" s="61"/>
      <c r="H39" s="61"/>
      <c r="I39" s="61"/>
      <c r="J39" s="97"/>
    </row>
    <row r="40" spans="1:12" ht="13.5" x14ac:dyDescent="0.25">
      <c r="A40" s="20" t="s">
        <v>243</v>
      </c>
      <c r="B40" s="35">
        <v>2301</v>
      </c>
      <c r="C40" s="84" t="s">
        <v>178</v>
      </c>
      <c r="D40" s="131">
        <f>E40+H40</f>
        <v>5976740</v>
      </c>
      <c r="E40" s="124">
        <f>(5304694-9952)+672046</f>
        <v>5966788</v>
      </c>
      <c r="F40" s="61"/>
      <c r="G40" s="61"/>
      <c r="H40" s="61">
        <v>9952</v>
      </c>
      <c r="I40" s="61"/>
      <c r="J40" s="97"/>
    </row>
    <row r="41" spans="1:12" ht="25.5" x14ac:dyDescent="0.25">
      <c r="A41" s="20" t="s">
        <v>242</v>
      </c>
      <c r="B41" s="35">
        <v>2302</v>
      </c>
      <c r="C41" s="84" t="s">
        <v>179</v>
      </c>
      <c r="D41" s="131">
        <f>E41+H41</f>
        <v>14239</v>
      </c>
      <c r="E41" s="124">
        <f>5812+8427</f>
        <v>14239</v>
      </c>
      <c r="F41" s="61"/>
      <c r="G41" s="61"/>
      <c r="H41" s="61">
        <v>0</v>
      </c>
      <c r="I41" s="61"/>
      <c r="J41" s="97"/>
      <c r="K41" s="7" t="s">
        <v>239</v>
      </c>
    </row>
    <row r="42" spans="1:12" ht="25.5" x14ac:dyDescent="0.25">
      <c r="A42" s="19" t="s">
        <v>240</v>
      </c>
      <c r="B42" s="35">
        <v>2303</v>
      </c>
      <c r="C42" s="79">
        <v>853</v>
      </c>
      <c r="D42" s="131">
        <f>E42+H42</f>
        <v>70000</v>
      </c>
      <c r="E42" s="61">
        <v>70000</v>
      </c>
      <c r="F42" s="61"/>
      <c r="G42" s="61"/>
      <c r="H42" s="61">
        <v>0</v>
      </c>
      <c r="I42" s="61"/>
      <c r="J42" s="97"/>
      <c r="K42" s="166" t="s">
        <v>238</v>
      </c>
    </row>
    <row r="43" spans="1:12" ht="13.5" x14ac:dyDescent="0.25">
      <c r="A43" s="20" t="s">
        <v>83</v>
      </c>
      <c r="B43" s="35">
        <v>240</v>
      </c>
      <c r="C43" s="61"/>
      <c r="D43" s="131">
        <f>SUM(E43:I43)</f>
        <v>0</v>
      </c>
      <c r="E43" s="61">
        <v>0</v>
      </c>
      <c r="F43" s="61">
        <v>0</v>
      </c>
      <c r="G43" s="61">
        <v>0</v>
      </c>
      <c r="H43" s="61">
        <v>0</v>
      </c>
      <c r="I43" s="61">
        <v>0</v>
      </c>
      <c r="J43" s="98"/>
    </row>
    <row r="44" spans="1:12" ht="25.5" x14ac:dyDescent="0.25">
      <c r="A44" s="20" t="s">
        <v>84</v>
      </c>
      <c r="B44" s="35">
        <v>250</v>
      </c>
      <c r="C44" s="44"/>
      <c r="D44" s="66">
        <f>SUM(E44:I44)</f>
        <v>0</v>
      </c>
      <c r="E44" s="131">
        <f>SUM(E45)</f>
        <v>0</v>
      </c>
      <c r="F44" s="131">
        <v>0</v>
      </c>
      <c r="G44" s="131">
        <v>0</v>
      </c>
      <c r="H44" s="131">
        <v>0</v>
      </c>
      <c r="I44" s="131">
        <v>0</v>
      </c>
      <c r="J44" s="98"/>
    </row>
    <row r="45" spans="1:12" ht="13.5" x14ac:dyDescent="0.25">
      <c r="A45" s="20" t="s">
        <v>217</v>
      </c>
      <c r="B45" s="35">
        <v>2501</v>
      </c>
      <c r="C45" s="61"/>
      <c r="D45" s="131"/>
      <c r="E45" s="61"/>
      <c r="F45" s="61"/>
      <c r="G45" s="61"/>
      <c r="H45" s="61"/>
      <c r="I45" s="61"/>
      <c r="J45" s="97"/>
    </row>
    <row r="46" spans="1:12" ht="13.5" x14ac:dyDescent="0.25">
      <c r="A46" s="20"/>
      <c r="B46" s="35">
        <v>2502</v>
      </c>
      <c r="C46" s="61"/>
      <c r="D46" s="131"/>
      <c r="E46" s="61"/>
      <c r="F46" s="61"/>
      <c r="G46" s="61"/>
      <c r="H46" s="61"/>
      <c r="I46" s="61"/>
      <c r="J46" s="97"/>
    </row>
    <row r="47" spans="1:12" ht="13.5" x14ac:dyDescent="0.25">
      <c r="A47" s="54" t="s">
        <v>85</v>
      </c>
      <c r="B47" s="55">
        <v>260</v>
      </c>
      <c r="C47" s="73" t="s">
        <v>175</v>
      </c>
      <c r="D47" s="160">
        <f>D49+D50+D51+D53+D59+D60+D61+D57</f>
        <v>67674467</v>
      </c>
      <c r="E47" s="133">
        <f>E49+E50+E51+E53+E59+E60+E61+E57</f>
        <v>32451469</v>
      </c>
      <c r="F47" s="133">
        <f t="shared" ref="F47:I47" si="2">F49+F50+F51+F53+F59+F60+F61+F57</f>
        <v>0</v>
      </c>
      <c r="G47" s="133">
        <f t="shared" si="2"/>
        <v>0</v>
      </c>
      <c r="H47" s="133">
        <f t="shared" si="2"/>
        <v>35222998</v>
      </c>
      <c r="I47" s="133">
        <f t="shared" si="2"/>
        <v>0</v>
      </c>
      <c r="J47" s="98"/>
      <c r="L47" s="80"/>
    </row>
    <row r="48" spans="1:12" ht="13.5" x14ac:dyDescent="0.25">
      <c r="A48" s="69" t="s">
        <v>206</v>
      </c>
      <c r="B48" s="35"/>
      <c r="C48" s="61"/>
      <c r="D48" s="131"/>
      <c r="E48" s="61"/>
      <c r="F48" s="61"/>
      <c r="G48" s="61"/>
      <c r="H48" s="61"/>
      <c r="I48" s="61"/>
      <c r="J48" s="97"/>
    </row>
    <row r="49" spans="1:10" ht="13.5" x14ac:dyDescent="0.25">
      <c r="A49" s="162" t="s">
        <v>162</v>
      </c>
      <c r="B49" s="129">
        <v>2601</v>
      </c>
      <c r="C49" s="130" t="s">
        <v>176</v>
      </c>
      <c r="D49" s="132">
        <f>E49+H49</f>
        <v>270000</v>
      </c>
      <c r="E49" s="113">
        <v>270000</v>
      </c>
      <c r="F49" s="113"/>
      <c r="G49" s="113"/>
      <c r="H49" s="113">
        <v>0</v>
      </c>
      <c r="I49" s="113"/>
      <c r="J49" s="99"/>
    </row>
    <row r="50" spans="1:10" ht="13.5" x14ac:dyDescent="0.25">
      <c r="A50" s="162" t="s">
        <v>163</v>
      </c>
      <c r="B50" s="129">
        <v>2602</v>
      </c>
      <c r="C50" s="130" t="s">
        <v>176</v>
      </c>
      <c r="D50" s="132">
        <f>E50+H50</f>
        <v>550000</v>
      </c>
      <c r="E50" s="113">
        <v>0</v>
      </c>
      <c r="F50" s="113"/>
      <c r="G50" s="113"/>
      <c r="H50" s="113">
        <v>550000</v>
      </c>
      <c r="I50" s="113"/>
      <c r="J50" s="99"/>
    </row>
    <row r="51" spans="1:10" ht="13.5" x14ac:dyDescent="0.25">
      <c r="A51" s="69" t="s">
        <v>164</v>
      </c>
      <c r="B51" s="71">
        <v>2603</v>
      </c>
      <c r="C51" s="68" t="s">
        <v>176</v>
      </c>
      <c r="D51" s="131">
        <f>E51+H51</f>
        <v>14409130</v>
      </c>
      <c r="E51" s="67">
        <f>6725400+400000</f>
        <v>7125400</v>
      </c>
      <c r="F51" s="67"/>
      <c r="G51" s="67"/>
      <c r="H51" s="126">
        <v>7283730</v>
      </c>
      <c r="I51" s="67"/>
      <c r="J51" s="99"/>
    </row>
    <row r="52" spans="1:10" ht="13.5" x14ac:dyDescent="0.25">
      <c r="A52" s="69" t="s">
        <v>165</v>
      </c>
      <c r="B52" s="71">
        <v>2604</v>
      </c>
      <c r="C52" s="67"/>
      <c r="D52" s="131"/>
      <c r="E52" s="67"/>
      <c r="F52" s="67"/>
      <c r="G52" s="67"/>
      <c r="H52" s="126"/>
      <c r="I52" s="67"/>
      <c r="J52" s="99"/>
    </row>
    <row r="53" spans="1:10" ht="13.5" x14ac:dyDescent="0.25">
      <c r="A53" s="104" t="s">
        <v>201</v>
      </c>
      <c r="B53" s="111">
        <v>2605</v>
      </c>
      <c r="C53" s="112"/>
      <c r="D53" s="132">
        <f>E53+H53+F53</f>
        <v>13355712</v>
      </c>
      <c r="E53" s="128">
        <f>3502331.75+(E56+E55)+226073.36+27000+2868258.89-2000000</f>
        <v>6156114</v>
      </c>
      <c r="F53" s="113">
        <f>0+(F56+F55)+0</f>
        <v>0</v>
      </c>
      <c r="G53" s="128"/>
      <c r="H53" s="128">
        <f>3805592+(H55+H56)</f>
        <v>7199598</v>
      </c>
      <c r="I53" s="128"/>
      <c r="J53" s="97"/>
    </row>
    <row r="54" spans="1:10" ht="13.5" x14ac:dyDescent="0.25">
      <c r="A54" s="69" t="s">
        <v>205</v>
      </c>
      <c r="B54" s="71"/>
      <c r="C54" s="67"/>
      <c r="D54" s="131"/>
      <c r="E54" s="67"/>
      <c r="F54" s="67"/>
      <c r="G54" s="67"/>
      <c r="H54" s="126"/>
      <c r="I54" s="67"/>
      <c r="J54" s="99"/>
    </row>
    <row r="55" spans="1:10" ht="13.5" x14ac:dyDescent="0.25">
      <c r="A55" s="69" t="s">
        <v>191</v>
      </c>
      <c r="B55" s="71"/>
      <c r="C55" s="68" t="s">
        <v>176</v>
      </c>
      <c r="D55" s="131">
        <f>E55+H55+F55</f>
        <v>150000</v>
      </c>
      <c r="E55" s="126">
        <v>50000</v>
      </c>
      <c r="F55" s="126">
        <v>0</v>
      </c>
      <c r="G55" s="67"/>
      <c r="H55" s="126">
        <v>100000</v>
      </c>
      <c r="I55" s="67"/>
      <c r="J55" s="99"/>
    </row>
    <row r="56" spans="1:10" ht="13.5" x14ac:dyDescent="0.25">
      <c r="A56" s="69" t="s">
        <v>192</v>
      </c>
      <c r="B56" s="71"/>
      <c r="C56" s="68" t="s">
        <v>176</v>
      </c>
      <c r="D56" s="131">
        <f>E56+H56+F56</f>
        <v>4776456</v>
      </c>
      <c r="E56" s="126">
        <v>1482450</v>
      </c>
      <c r="F56" s="126">
        <v>0</v>
      </c>
      <c r="G56" s="67"/>
      <c r="H56" s="126">
        <f>4260333-966327</f>
        <v>3294006</v>
      </c>
      <c r="I56" s="67"/>
      <c r="J56" s="99"/>
    </row>
    <row r="57" spans="1:10" s="72" customFormat="1" ht="13.5" x14ac:dyDescent="0.25">
      <c r="A57" s="104" t="s">
        <v>200</v>
      </c>
      <c r="B57" s="129">
        <v>2606</v>
      </c>
      <c r="C57" s="130" t="s">
        <v>176</v>
      </c>
      <c r="D57" s="132">
        <f>E57+H57+F57</f>
        <v>5644233</v>
      </c>
      <c r="E57" s="128">
        <v>3244574</v>
      </c>
      <c r="F57" s="128">
        <v>0</v>
      </c>
      <c r="G57" s="128"/>
      <c r="H57" s="128">
        <f>2200000+199569+90</f>
        <v>2399659</v>
      </c>
      <c r="I57" s="113"/>
      <c r="J57" s="99"/>
    </row>
    <row r="58" spans="1:10" ht="13.5" x14ac:dyDescent="0.25">
      <c r="A58" s="69" t="s">
        <v>205</v>
      </c>
      <c r="B58" s="35"/>
      <c r="C58" s="61"/>
      <c r="D58" s="131"/>
      <c r="E58" s="61"/>
      <c r="F58" s="61"/>
      <c r="G58" s="61"/>
      <c r="H58" s="124"/>
      <c r="I58" s="61"/>
      <c r="J58" s="97"/>
    </row>
    <row r="59" spans="1:10" ht="13.5" x14ac:dyDescent="0.25">
      <c r="A59" s="103" t="s">
        <v>171</v>
      </c>
      <c r="B59" s="35"/>
      <c r="C59" s="61"/>
      <c r="D59" s="131"/>
      <c r="E59" s="61"/>
      <c r="F59" s="61"/>
      <c r="G59" s="61"/>
      <c r="H59" s="124"/>
      <c r="I59" s="61"/>
      <c r="J59" s="97"/>
    </row>
    <row r="60" spans="1:10" ht="13.5" x14ac:dyDescent="0.25">
      <c r="A60" s="117" t="s">
        <v>155</v>
      </c>
      <c r="B60" s="111">
        <v>2607</v>
      </c>
      <c r="C60" s="161">
        <v>244</v>
      </c>
      <c r="D60" s="159">
        <f>E60+F60+G60+H60</f>
        <v>1770000</v>
      </c>
      <c r="E60" s="132">
        <v>0</v>
      </c>
      <c r="F60" s="132">
        <v>0</v>
      </c>
      <c r="G60" s="132"/>
      <c r="H60" s="132">
        <f>2270000-500000</f>
        <v>1770000</v>
      </c>
      <c r="I60" s="128"/>
      <c r="J60" s="97"/>
    </row>
    <row r="61" spans="1:10" ht="25.5" x14ac:dyDescent="0.25">
      <c r="A61" s="117" t="s">
        <v>202</v>
      </c>
      <c r="B61" s="111">
        <v>2608</v>
      </c>
      <c r="C61" s="112" t="s">
        <v>177</v>
      </c>
      <c r="D61" s="159">
        <f>E61+H61+F61</f>
        <v>31675392</v>
      </c>
      <c r="E61" s="132">
        <f>SUM(E63:E66)+1975381</f>
        <v>15655381</v>
      </c>
      <c r="F61" s="132">
        <f>SUM(F63:F66)</f>
        <v>0</v>
      </c>
      <c r="G61" s="132"/>
      <c r="H61" s="132">
        <f>SUM(H63:H66)+791011-141000</f>
        <v>16020011</v>
      </c>
      <c r="I61" s="113"/>
      <c r="J61" s="99"/>
    </row>
    <row r="62" spans="1:10" ht="13.5" x14ac:dyDescent="0.25">
      <c r="A62" s="75" t="s">
        <v>205</v>
      </c>
      <c r="B62" s="35"/>
      <c r="C62" s="61"/>
      <c r="D62" s="131"/>
      <c r="E62" s="61"/>
      <c r="F62" s="61"/>
      <c r="G62" s="61"/>
      <c r="H62" s="61"/>
      <c r="I62" s="61"/>
      <c r="J62" s="97"/>
    </row>
    <row r="63" spans="1:10" ht="13.5" x14ac:dyDescent="0.25">
      <c r="A63" s="75" t="s">
        <v>194</v>
      </c>
      <c r="B63" s="35"/>
      <c r="C63" s="44" t="s">
        <v>177</v>
      </c>
      <c r="D63" s="131">
        <f>E63+H63</f>
        <v>2900000</v>
      </c>
      <c r="E63" s="124">
        <v>1200000</v>
      </c>
      <c r="F63" s="124"/>
      <c r="G63" s="61"/>
      <c r="H63" s="124">
        <v>1700000</v>
      </c>
      <c r="I63" s="61"/>
      <c r="J63" s="97"/>
    </row>
    <row r="64" spans="1:10" ht="13.5" x14ac:dyDescent="0.25">
      <c r="A64" s="75" t="s">
        <v>167</v>
      </c>
      <c r="B64" s="35"/>
      <c r="C64" s="44" t="s">
        <v>177</v>
      </c>
      <c r="D64" s="131">
        <f>E64+H64</f>
        <v>22700000</v>
      </c>
      <c r="E64" s="124">
        <v>10700000</v>
      </c>
      <c r="F64" s="124"/>
      <c r="G64" s="61"/>
      <c r="H64" s="124">
        <v>12000000</v>
      </c>
      <c r="I64" s="61"/>
      <c r="J64" s="97"/>
    </row>
    <row r="65" spans="1:10" ht="13.5" x14ac:dyDescent="0.25">
      <c r="A65" s="75" t="s">
        <v>166</v>
      </c>
      <c r="B65" s="35"/>
      <c r="C65" s="44" t="s">
        <v>177</v>
      </c>
      <c r="D65" s="131">
        <f>E65+H65</f>
        <v>350000</v>
      </c>
      <c r="E65" s="124">
        <v>280000</v>
      </c>
      <c r="F65" s="124"/>
      <c r="G65" s="61"/>
      <c r="H65" s="124">
        <v>70000</v>
      </c>
      <c r="I65" s="61"/>
      <c r="J65" s="97"/>
    </row>
    <row r="66" spans="1:10" ht="13.5" x14ac:dyDescent="0.25">
      <c r="A66" s="75" t="s">
        <v>168</v>
      </c>
      <c r="B66" s="35"/>
      <c r="C66" s="44" t="s">
        <v>177</v>
      </c>
      <c r="D66" s="131">
        <f>E66+H66</f>
        <v>3100000</v>
      </c>
      <c r="E66" s="124">
        <v>1500000</v>
      </c>
      <c r="F66" s="124"/>
      <c r="G66" s="61"/>
      <c r="H66" s="124">
        <v>1600000</v>
      </c>
      <c r="I66" s="61"/>
      <c r="J66" s="97"/>
    </row>
    <row r="67" spans="1:10" ht="13.5" x14ac:dyDescent="0.25">
      <c r="A67" s="114" t="s">
        <v>203</v>
      </c>
      <c r="B67" s="55">
        <v>270</v>
      </c>
      <c r="C67" s="55"/>
      <c r="D67" s="133">
        <f>SUM(E67:I67)</f>
        <v>0</v>
      </c>
      <c r="E67" s="115">
        <v>0</v>
      </c>
      <c r="F67" s="115">
        <v>0</v>
      </c>
      <c r="G67" s="115">
        <v>0</v>
      </c>
      <c r="H67" s="115">
        <v>0</v>
      </c>
      <c r="I67" s="115">
        <v>0</v>
      </c>
    </row>
    <row r="68" spans="1:10" ht="13.5" x14ac:dyDescent="0.25">
      <c r="A68" s="108" t="s">
        <v>9</v>
      </c>
      <c r="B68" s="109">
        <v>300</v>
      </c>
      <c r="C68" s="110" t="s">
        <v>7</v>
      </c>
      <c r="D68" s="141"/>
      <c r="E68" s="110"/>
      <c r="F68" s="110"/>
      <c r="G68" s="110"/>
      <c r="H68" s="110"/>
      <c r="I68" s="110"/>
      <c r="J68" s="93"/>
    </row>
    <row r="69" spans="1:10" ht="14.25" customHeight="1" x14ac:dyDescent="0.25">
      <c r="A69" s="19" t="s">
        <v>8</v>
      </c>
      <c r="B69" s="35"/>
      <c r="C69" s="61"/>
      <c r="D69" s="131"/>
      <c r="E69" s="44"/>
      <c r="F69" s="61"/>
      <c r="G69" s="61"/>
      <c r="H69" s="61"/>
      <c r="I69" s="61"/>
      <c r="J69" s="97"/>
    </row>
    <row r="70" spans="1:10" ht="13.5" x14ac:dyDescent="0.25">
      <c r="A70" s="20" t="s">
        <v>87</v>
      </c>
      <c r="B70" s="35">
        <v>310</v>
      </c>
      <c r="C70" s="61"/>
      <c r="D70" s="131"/>
      <c r="E70" s="61"/>
      <c r="F70" s="61"/>
      <c r="G70" s="61"/>
      <c r="H70" s="61"/>
      <c r="I70" s="61"/>
      <c r="J70" s="97"/>
    </row>
    <row r="71" spans="1:10" ht="13.5" x14ac:dyDescent="0.25">
      <c r="A71" s="20" t="s">
        <v>88</v>
      </c>
      <c r="B71" s="35">
        <v>320</v>
      </c>
      <c r="C71" s="61"/>
      <c r="D71" s="131"/>
      <c r="E71" s="61"/>
      <c r="F71" s="61"/>
      <c r="G71" s="61"/>
      <c r="H71" s="61"/>
      <c r="I71" s="61"/>
      <c r="J71" s="97"/>
    </row>
    <row r="72" spans="1:10" ht="13.5" x14ac:dyDescent="0.25">
      <c r="A72" s="59" t="s">
        <v>10</v>
      </c>
      <c r="B72" s="60">
        <v>400</v>
      </c>
      <c r="C72" s="65"/>
      <c r="D72" s="142"/>
      <c r="E72" s="65"/>
      <c r="F72" s="65"/>
      <c r="G72" s="65"/>
      <c r="H72" s="65"/>
      <c r="I72" s="65"/>
      <c r="J72" s="100"/>
    </row>
    <row r="73" spans="1:10" ht="14.25" customHeight="1" x14ac:dyDescent="0.25">
      <c r="A73" s="19" t="s">
        <v>8</v>
      </c>
      <c r="B73" s="35"/>
      <c r="C73" s="61"/>
      <c r="D73" s="131"/>
      <c r="E73" s="61"/>
      <c r="F73" s="61"/>
      <c r="G73" s="61"/>
      <c r="H73" s="61"/>
      <c r="I73" s="61"/>
      <c r="J73" s="97"/>
    </row>
    <row r="74" spans="1:10" ht="13.5" x14ac:dyDescent="0.25">
      <c r="A74" s="20" t="s">
        <v>89</v>
      </c>
      <c r="B74" s="35">
        <v>410</v>
      </c>
      <c r="C74" s="61"/>
      <c r="D74" s="131"/>
      <c r="E74" s="61"/>
      <c r="F74" s="61"/>
      <c r="G74" s="61"/>
      <c r="H74" s="61"/>
      <c r="I74" s="61"/>
      <c r="J74" s="97"/>
    </row>
    <row r="75" spans="1:10" ht="13.5" x14ac:dyDescent="0.25">
      <c r="A75" s="20" t="s">
        <v>90</v>
      </c>
      <c r="B75" s="35">
        <v>420</v>
      </c>
      <c r="C75" s="61"/>
      <c r="D75" s="131"/>
      <c r="E75" s="61"/>
      <c r="F75" s="61"/>
      <c r="G75" s="61"/>
      <c r="H75" s="61"/>
      <c r="I75" s="61"/>
      <c r="J75" s="97"/>
    </row>
    <row r="76" spans="1:10" ht="13.5" x14ac:dyDescent="0.25">
      <c r="A76" s="40" t="s">
        <v>11</v>
      </c>
      <c r="B76" s="38">
        <v>500</v>
      </c>
      <c r="C76" s="66" t="s">
        <v>7</v>
      </c>
      <c r="D76" s="131">
        <f>E76+H76+F76</f>
        <v>0</v>
      </c>
      <c r="E76" s="66">
        <v>0</v>
      </c>
      <c r="F76" s="66">
        <v>0</v>
      </c>
      <c r="G76" s="66"/>
      <c r="H76" s="66">
        <v>0</v>
      </c>
      <c r="I76" s="66"/>
      <c r="J76" s="101"/>
    </row>
    <row r="77" spans="1:10" ht="13.5" x14ac:dyDescent="0.25">
      <c r="A77" s="40" t="s">
        <v>12</v>
      </c>
      <c r="B77" s="38">
        <v>600</v>
      </c>
      <c r="C77" s="66" t="s">
        <v>7</v>
      </c>
      <c r="D77" s="131">
        <f>E77+H77+F77</f>
        <v>0</v>
      </c>
      <c r="E77" s="66">
        <v>0</v>
      </c>
      <c r="F77" s="66">
        <v>0</v>
      </c>
      <c r="G77" s="66"/>
      <c r="H77" s="147">
        <v>0</v>
      </c>
      <c r="I77" s="66"/>
      <c r="J77" s="101"/>
    </row>
    <row r="78" spans="1:10" x14ac:dyDescent="0.25">
      <c r="A78" s="41"/>
      <c r="B78" s="42"/>
      <c r="C78" s="42"/>
      <c r="D78" s="42"/>
      <c r="E78" s="42"/>
      <c r="F78" s="42"/>
      <c r="G78" s="42"/>
      <c r="H78" s="42"/>
      <c r="I78" s="42"/>
      <c r="J78" s="42"/>
    </row>
    <row r="79" spans="1:10" ht="33" customHeight="1" x14ac:dyDescent="0.25">
      <c r="A79" s="209" t="s">
        <v>144</v>
      </c>
      <c r="B79" s="209"/>
      <c r="C79" s="209"/>
      <c r="D79" s="209"/>
      <c r="E79" s="209"/>
      <c r="F79" s="209"/>
      <c r="G79" s="209"/>
      <c r="H79" s="209"/>
      <c r="I79" s="209"/>
      <c r="J79" s="150"/>
    </row>
    <row r="80" spans="1:10" x14ac:dyDescent="0.25">
      <c r="A80" s="2"/>
      <c r="B80" s="8"/>
      <c r="C80" s="8"/>
      <c r="D80" s="8"/>
      <c r="E80" s="8"/>
      <c r="F80" s="8"/>
      <c r="G80" s="8"/>
      <c r="H80" s="8"/>
      <c r="I80" s="8"/>
      <c r="J80" s="8"/>
    </row>
    <row r="81" spans="1:10" x14ac:dyDescent="0.25">
      <c r="A81" s="2"/>
      <c r="B81" s="8"/>
      <c r="C81" s="8"/>
      <c r="D81" s="70"/>
      <c r="E81" s="8"/>
      <c r="F81" s="8"/>
      <c r="G81" s="8"/>
      <c r="H81" s="8"/>
      <c r="I81" s="8"/>
      <c r="J81" s="8"/>
    </row>
    <row r="82" spans="1:10" x14ac:dyDescent="0.25">
      <c r="A82" s="2"/>
      <c r="B82" s="8"/>
      <c r="C82" s="8"/>
      <c r="D82" s="8"/>
      <c r="E82" s="8"/>
      <c r="F82" s="8"/>
      <c r="G82" s="8"/>
      <c r="H82" s="8"/>
      <c r="I82" s="8"/>
      <c r="J82" s="8"/>
    </row>
    <row r="83" spans="1:10" x14ac:dyDescent="0.25">
      <c r="A83" s="2"/>
      <c r="B83" s="8"/>
      <c r="C83" s="8"/>
      <c r="D83" s="8"/>
      <c r="E83" s="8"/>
      <c r="F83" s="8"/>
      <c r="G83" s="8"/>
      <c r="H83" s="8"/>
      <c r="I83" s="8"/>
      <c r="J83" s="8"/>
    </row>
    <row r="84" spans="1:10" x14ac:dyDescent="0.25">
      <c r="A84" s="2"/>
      <c r="B84" s="8"/>
      <c r="C84" s="8"/>
      <c r="D84" s="8"/>
      <c r="E84" s="8"/>
      <c r="F84" s="8"/>
      <c r="G84" s="8"/>
      <c r="H84" s="8"/>
      <c r="I84" s="8"/>
      <c r="J84" s="8"/>
    </row>
    <row r="85" spans="1:10" x14ac:dyDescent="0.25">
      <c r="A85" s="8"/>
      <c r="B85" s="8"/>
      <c r="C85" s="8"/>
      <c r="D85" s="8"/>
      <c r="E85" s="8"/>
      <c r="F85" s="8"/>
      <c r="G85" s="8"/>
      <c r="H85" s="8"/>
      <c r="I85" s="8"/>
      <c r="J85" s="8"/>
    </row>
    <row r="86" spans="1:10" x14ac:dyDescent="0.25">
      <c r="A86" s="8"/>
      <c r="B86" s="8"/>
      <c r="C86" s="8"/>
      <c r="D86" s="8"/>
      <c r="E86" s="8"/>
      <c r="F86" s="8"/>
      <c r="G86" s="8"/>
      <c r="H86" s="8"/>
      <c r="I86" s="8"/>
      <c r="J86" s="8"/>
    </row>
    <row r="87" spans="1:10" x14ac:dyDescent="0.25">
      <c r="A87" s="8"/>
      <c r="B87" s="8"/>
      <c r="C87" s="8"/>
      <c r="D87" s="8"/>
      <c r="E87" s="8"/>
      <c r="F87" s="8"/>
      <c r="G87" s="8"/>
      <c r="H87" s="8"/>
      <c r="I87" s="8"/>
      <c r="J87" s="8"/>
    </row>
    <row r="88" spans="1:10" x14ac:dyDescent="0.25">
      <c r="A88" s="8"/>
      <c r="B88" s="8"/>
      <c r="C88" s="8"/>
      <c r="D88" s="8"/>
      <c r="E88" s="8"/>
      <c r="F88" s="8"/>
      <c r="G88" s="8"/>
      <c r="H88" s="8"/>
      <c r="I88" s="8"/>
      <c r="J88" s="8"/>
    </row>
    <row r="89" spans="1:10" x14ac:dyDescent="0.25">
      <c r="A89" s="8"/>
      <c r="B89" s="8"/>
      <c r="C89" s="8"/>
      <c r="D89" s="8"/>
      <c r="E89" s="8"/>
      <c r="F89" s="8"/>
      <c r="G89" s="8"/>
      <c r="H89" s="8"/>
      <c r="I89" s="8"/>
      <c r="J89" s="8"/>
    </row>
    <row r="90" spans="1:10" x14ac:dyDescent="0.25">
      <c r="A90" s="8"/>
      <c r="B90" s="8"/>
      <c r="C90" s="8"/>
      <c r="D90" s="8"/>
      <c r="E90" s="8"/>
      <c r="F90" s="8"/>
      <c r="G90" s="8"/>
      <c r="H90" s="8"/>
      <c r="I90" s="8"/>
      <c r="J90" s="8"/>
    </row>
    <row r="91" spans="1:10" x14ac:dyDescent="0.25">
      <c r="A91" s="8"/>
      <c r="B91" s="8"/>
      <c r="C91" s="8"/>
      <c r="D91" s="8"/>
      <c r="E91" s="8"/>
      <c r="F91" s="8"/>
      <c r="G91" s="8"/>
      <c r="H91" s="8"/>
      <c r="I91" s="8"/>
      <c r="J91" s="8"/>
    </row>
    <row r="92" spans="1:10" x14ac:dyDescent="0.25">
      <c r="A92" s="8"/>
      <c r="B92" s="8"/>
      <c r="C92" s="8"/>
      <c r="D92" s="8"/>
      <c r="E92" s="8"/>
      <c r="F92" s="8"/>
      <c r="G92" s="8"/>
      <c r="H92" s="8"/>
      <c r="I92" s="8"/>
      <c r="J92" s="8"/>
    </row>
    <row r="93" spans="1:10" x14ac:dyDescent="0.25">
      <c r="A93" s="8"/>
      <c r="B93" s="8"/>
      <c r="C93" s="8"/>
      <c r="D93" s="8"/>
      <c r="E93" s="8"/>
      <c r="F93" s="8"/>
      <c r="G93" s="8"/>
      <c r="H93" s="8"/>
      <c r="I93" s="8"/>
      <c r="J93" s="8"/>
    </row>
    <row r="94" spans="1:10" x14ac:dyDescent="0.25">
      <c r="A94" s="8"/>
      <c r="B94" s="8"/>
      <c r="C94" s="8"/>
      <c r="D94" s="8"/>
      <c r="E94" s="8"/>
      <c r="F94" s="8"/>
      <c r="G94" s="8"/>
      <c r="H94" s="8"/>
      <c r="I94" s="8"/>
      <c r="J94" s="8"/>
    </row>
    <row r="95" spans="1:10" x14ac:dyDescent="0.25">
      <c r="A95" s="8"/>
      <c r="B95" s="8"/>
      <c r="C95" s="8"/>
      <c r="D95" s="8"/>
      <c r="E95" s="8"/>
      <c r="F95" s="8"/>
      <c r="G95" s="8"/>
      <c r="H95" s="8"/>
      <c r="I95" s="8"/>
      <c r="J95" s="8"/>
    </row>
    <row r="96" spans="1:10" x14ac:dyDescent="0.25">
      <c r="A96" s="8"/>
      <c r="B96" s="8"/>
      <c r="C96" s="8"/>
      <c r="D96" s="8"/>
      <c r="E96" s="8"/>
      <c r="F96" s="8"/>
      <c r="G96" s="8"/>
      <c r="H96" s="8"/>
      <c r="I96" s="8"/>
      <c r="J96" s="8"/>
    </row>
    <row r="97" spans="1:10" x14ac:dyDescent="0.25">
      <c r="A97" s="8"/>
      <c r="B97" s="8"/>
      <c r="C97" s="8"/>
      <c r="D97" s="8"/>
      <c r="E97" s="8"/>
      <c r="F97" s="8"/>
      <c r="G97" s="8"/>
      <c r="H97" s="8"/>
      <c r="I97" s="8"/>
      <c r="J97" s="8"/>
    </row>
    <row r="98" spans="1:10" x14ac:dyDescent="0.25">
      <c r="A98" s="8"/>
      <c r="B98" s="8"/>
      <c r="C98" s="8"/>
      <c r="D98" s="8"/>
      <c r="E98" s="8"/>
      <c r="F98" s="8"/>
      <c r="G98" s="8"/>
      <c r="H98" s="8"/>
      <c r="I98" s="8"/>
      <c r="J98" s="8"/>
    </row>
    <row r="99" spans="1:10" x14ac:dyDescent="0.25">
      <c r="A99" s="8"/>
      <c r="B99" s="8"/>
      <c r="C99" s="8"/>
      <c r="D99" s="8"/>
      <c r="E99" s="8"/>
      <c r="F99" s="8"/>
      <c r="G99" s="8"/>
      <c r="H99" s="8"/>
      <c r="I99" s="8"/>
      <c r="J99" s="8"/>
    </row>
    <row r="100" spans="1:10" x14ac:dyDescent="0.25">
      <c r="A100" s="8"/>
      <c r="B100" s="8"/>
      <c r="C100" s="8"/>
      <c r="D100" s="8"/>
      <c r="E100" s="8"/>
      <c r="F100" s="8"/>
      <c r="G100" s="8"/>
      <c r="H100" s="8"/>
      <c r="I100" s="8"/>
      <c r="J100" s="8"/>
    </row>
    <row r="101" spans="1:10" x14ac:dyDescent="0.25">
      <c r="A101" s="8"/>
      <c r="B101" s="8"/>
      <c r="C101" s="8"/>
      <c r="D101" s="8"/>
      <c r="E101" s="8"/>
      <c r="F101" s="8"/>
      <c r="G101" s="8"/>
      <c r="H101" s="8"/>
      <c r="I101" s="8"/>
      <c r="J101" s="8"/>
    </row>
    <row r="102" spans="1:10" x14ac:dyDescent="0.25">
      <c r="A102" s="8"/>
      <c r="B102" s="8"/>
      <c r="C102" s="8"/>
      <c r="D102" s="8"/>
      <c r="E102" s="8"/>
      <c r="F102" s="8"/>
      <c r="G102" s="8"/>
      <c r="H102" s="8"/>
      <c r="I102" s="8"/>
      <c r="J102" s="8"/>
    </row>
    <row r="103" spans="1:10" x14ac:dyDescent="0.25">
      <c r="A103" s="8"/>
      <c r="B103" s="8"/>
      <c r="C103" s="8"/>
      <c r="D103" s="8"/>
      <c r="E103" s="8"/>
      <c r="F103" s="8"/>
      <c r="G103" s="8"/>
      <c r="H103" s="8"/>
      <c r="I103" s="8"/>
      <c r="J103" s="8"/>
    </row>
    <row r="104" spans="1:10" x14ac:dyDescent="0.25">
      <c r="A104" s="8"/>
      <c r="B104" s="8"/>
      <c r="C104" s="8"/>
      <c r="D104" s="8"/>
      <c r="E104" s="8"/>
      <c r="F104" s="8"/>
      <c r="G104" s="8"/>
      <c r="H104" s="8"/>
      <c r="I104" s="8"/>
      <c r="J104" s="8"/>
    </row>
    <row r="105" spans="1:10" x14ac:dyDescent="0.25">
      <c r="A105" s="8"/>
      <c r="B105" s="8"/>
      <c r="C105" s="8"/>
      <c r="D105" s="8"/>
      <c r="E105" s="8"/>
      <c r="F105" s="8"/>
      <c r="G105" s="8"/>
      <c r="H105" s="8"/>
      <c r="I105" s="8"/>
      <c r="J105" s="8"/>
    </row>
    <row r="106" spans="1:10" x14ac:dyDescent="0.25">
      <c r="A106" s="8"/>
      <c r="B106" s="8"/>
      <c r="C106" s="8"/>
      <c r="D106" s="8"/>
      <c r="E106" s="8"/>
      <c r="F106" s="8"/>
      <c r="G106" s="8"/>
      <c r="H106" s="8"/>
      <c r="I106" s="8"/>
      <c r="J106" s="8"/>
    </row>
    <row r="107" spans="1:10" x14ac:dyDescent="0.25">
      <c r="A107" s="8"/>
      <c r="B107" s="8"/>
      <c r="C107" s="8"/>
      <c r="D107" s="8"/>
      <c r="E107" s="8"/>
      <c r="F107" s="8"/>
      <c r="G107" s="8"/>
      <c r="H107" s="8"/>
      <c r="I107" s="8"/>
      <c r="J107" s="8"/>
    </row>
    <row r="108" spans="1:10" x14ac:dyDescent="0.25">
      <c r="A108" s="8"/>
      <c r="B108" s="8"/>
      <c r="C108" s="8"/>
      <c r="D108" s="8"/>
      <c r="E108" s="8"/>
      <c r="F108" s="8"/>
      <c r="G108" s="8"/>
      <c r="H108" s="8"/>
      <c r="I108" s="8"/>
      <c r="J108" s="8"/>
    </row>
  </sheetData>
  <mergeCells count="13">
    <mergeCell ref="F6:F7"/>
    <mergeCell ref="G6:G7"/>
    <mergeCell ref="H6:I6"/>
    <mergeCell ref="A79:I79"/>
    <mergeCell ref="A1:I1"/>
    <mergeCell ref="A2:I2"/>
    <mergeCell ref="A4:A7"/>
    <mergeCell ref="B4:B7"/>
    <mergeCell ref="C4:C7"/>
    <mergeCell ref="D4:I4"/>
    <mergeCell ref="D5:D7"/>
    <mergeCell ref="E5:I5"/>
    <mergeCell ref="E6:E7"/>
  </mergeCells>
  <pageMargins left="0.39370078740157483" right="0.19685039370078741" top="0.6692913385826772" bottom="0.6692913385826772" header="0.15748031496062992" footer="0.15748031496062992"/>
  <pageSetup paperSize="9" scale="90" fitToHeight="3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view="pageBreakPreview" zoomScaleNormal="100" zoomScaleSheetLayoutView="100" workbookViewId="0">
      <selection activeCell="D11" sqref="D11"/>
    </sheetView>
  </sheetViews>
  <sheetFormatPr defaultColWidth="9.140625" defaultRowHeight="12.75" x14ac:dyDescent="0.25"/>
  <cols>
    <col min="1" max="1" width="36" style="8" customWidth="1"/>
    <col min="2" max="2" width="6.42578125" style="8" customWidth="1"/>
    <col min="3" max="3" width="8.28515625" style="8" customWidth="1"/>
    <col min="4" max="12" width="11.42578125" style="8" customWidth="1"/>
    <col min="13" max="16384" width="9.140625" style="8"/>
  </cols>
  <sheetData>
    <row r="1" spans="1:12" ht="21" customHeight="1" x14ac:dyDescent="0.25">
      <c r="A1" s="207" t="s">
        <v>145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</row>
    <row r="2" spans="1:12" ht="18.75" customHeight="1" x14ac:dyDescent="0.25">
      <c r="A2" s="208" t="s">
        <v>225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</row>
    <row r="3" spans="1:12" ht="7.5" customHeight="1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ht="19.5" customHeight="1" x14ac:dyDescent="0.25">
      <c r="A4" s="212" t="s">
        <v>0</v>
      </c>
      <c r="B4" s="212" t="s">
        <v>1</v>
      </c>
      <c r="C4" s="212" t="s">
        <v>13</v>
      </c>
      <c r="D4" s="210" t="s">
        <v>14</v>
      </c>
      <c r="E4" s="222"/>
      <c r="F4" s="222"/>
      <c r="G4" s="222"/>
      <c r="H4" s="222"/>
      <c r="I4" s="222"/>
      <c r="J4" s="222"/>
      <c r="K4" s="222"/>
      <c r="L4" s="211"/>
    </row>
    <row r="5" spans="1:12" x14ac:dyDescent="0.25">
      <c r="A5" s="212"/>
      <c r="B5" s="212"/>
      <c r="C5" s="212"/>
      <c r="D5" s="215" t="s">
        <v>91</v>
      </c>
      <c r="E5" s="216"/>
      <c r="F5" s="217"/>
      <c r="G5" s="223" t="s">
        <v>4</v>
      </c>
      <c r="H5" s="224"/>
      <c r="I5" s="224"/>
      <c r="J5" s="224"/>
      <c r="K5" s="224"/>
      <c r="L5" s="225"/>
    </row>
    <row r="6" spans="1:12" ht="84.75" customHeight="1" x14ac:dyDescent="0.25">
      <c r="A6" s="212"/>
      <c r="B6" s="212"/>
      <c r="C6" s="212"/>
      <c r="D6" s="218"/>
      <c r="E6" s="219"/>
      <c r="F6" s="220"/>
      <c r="G6" s="210" t="s">
        <v>15</v>
      </c>
      <c r="H6" s="222"/>
      <c r="I6" s="211"/>
      <c r="J6" s="210" t="s">
        <v>16</v>
      </c>
      <c r="K6" s="222"/>
      <c r="L6" s="211"/>
    </row>
    <row r="7" spans="1:12" ht="51" x14ac:dyDescent="0.25">
      <c r="A7" s="212"/>
      <c r="B7" s="212"/>
      <c r="C7" s="212"/>
      <c r="D7" s="13" t="s">
        <v>230</v>
      </c>
      <c r="E7" s="13" t="s">
        <v>210</v>
      </c>
      <c r="F7" s="13" t="s">
        <v>231</v>
      </c>
      <c r="G7" s="13" t="s">
        <v>230</v>
      </c>
      <c r="H7" s="13" t="s">
        <v>210</v>
      </c>
      <c r="I7" s="13" t="s">
        <v>231</v>
      </c>
      <c r="J7" s="13" t="s">
        <v>230</v>
      </c>
      <c r="K7" s="13" t="s">
        <v>210</v>
      </c>
      <c r="L7" s="13" t="s">
        <v>231</v>
      </c>
    </row>
    <row r="8" spans="1:12" x14ac:dyDescent="0.25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  <c r="J8" s="12">
        <v>10</v>
      </c>
      <c r="K8" s="12">
        <v>11</v>
      </c>
      <c r="L8" s="12">
        <v>12</v>
      </c>
    </row>
    <row r="9" spans="1:12" ht="25.5" x14ac:dyDescent="0.25">
      <c r="A9" s="37" t="s">
        <v>17</v>
      </c>
      <c r="B9" s="43" t="s">
        <v>18</v>
      </c>
      <c r="C9" s="43" t="s">
        <v>7</v>
      </c>
      <c r="D9" s="76">
        <f>D11+D13</f>
        <v>66428453.850000001</v>
      </c>
      <c r="E9" s="76">
        <f t="shared" ref="E9:F9" si="0">E11+E13</f>
        <v>67824525</v>
      </c>
      <c r="F9" s="76">
        <f t="shared" si="0"/>
        <v>67674467</v>
      </c>
      <c r="G9" s="76">
        <f>'Стр 4-5 (2018)'!D48</f>
        <v>66428453.850000001</v>
      </c>
      <c r="H9" s="76">
        <f>'Стр 4-5 (2019)'!D47</f>
        <v>67824525</v>
      </c>
      <c r="I9" s="76">
        <f>'Стр 4-5 (2020)'!D47</f>
        <v>67674467</v>
      </c>
      <c r="J9" s="76">
        <f t="shared" ref="J9:L9" si="1">J11+J13</f>
        <v>0</v>
      </c>
      <c r="K9" s="76">
        <f t="shared" si="1"/>
        <v>0</v>
      </c>
      <c r="L9" s="76">
        <f t="shared" si="1"/>
        <v>0</v>
      </c>
    </row>
    <row r="10" spans="1:12" x14ac:dyDescent="0.25">
      <c r="A10" s="19" t="s">
        <v>4</v>
      </c>
      <c r="B10" s="44"/>
      <c r="C10" s="44"/>
      <c r="D10" s="77"/>
      <c r="E10" s="77"/>
      <c r="F10" s="77"/>
      <c r="G10" s="77"/>
      <c r="H10" s="77"/>
      <c r="I10" s="77"/>
      <c r="J10" s="77"/>
      <c r="K10" s="77"/>
      <c r="L10" s="77"/>
    </row>
    <row r="11" spans="1:12" ht="25.5" x14ac:dyDescent="0.25">
      <c r="A11" s="20" t="s">
        <v>92</v>
      </c>
      <c r="B11" s="44">
        <v>1001</v>
      </c>
      <c r="C11" s="44" t="s">
        <v>7</v>
      </c>
      <c r="D11" s="77">
        <v>28438387.079999998</v>
      </c>
      <c r="E11" s="77">
        <f>H11+K11</f>
        <v>0</v>
      </c>
      <c r="F11" s="77">
        <f>I11+L11</f>
        <v>0</v>
      </c>
      <c r="G11" s="77">
        <v>28438387.079999998</v>
      </c>
      <c r="H11" s="77">
        <v>0</v>
      </c>
      <c r="I11" s="77">
        <v>0</v>
      </c>
      <c r="J11" s="77">
        <v>0</v>
      </c>
      <c r="K11" s="77">
        <v>0</v>
      </c>
      <c r="L11" s="77">
        <v>0</v>
      </c>
    </row>
    <row r="12" spans="1:12" x14ac:dyDescent="0.25">
      <c r="A12" s="20"/>
      <c r="B12" s="44"/>
      <c r="C12" s="44"/>
      <c r="D12" s="77"/>
      <c r="E12" s="77">
        <f t="shared" ref="E12:E13" si="2">H12+K12</f>
        <v>0</v>
      </c>
      <c r="F12" s="77">
        <f t="shared" ref="F12:F13" si="3">I12+L12</f>
        <v>0</v>
      </c>
      <c r="G12" s="77">
        <v>0</v>
      </c>
      <c r="H12" s="77">
        <v>0</v>
      </c>
      <c r="I12" s="77">
        <v>0</v>
      </c>
      <c r="J12" s="77"/>
      <c r="K12" s="77"/>
      <c r="L12" s="77"/>
    </row>
    <row r="13" spans="1:12" ht="25.5" x14ac:dyDescent="0.25">
      <c r="A13" s="20" t="s">
        <v>19</v>
      </c>
      <c r="B13" s="44">
        <v>2001</v>
      </c>
      <c r="C13" s="44"/>
      <c r="D13" s="77">
        <f>G13+J13</f>
        <v>37990066.770000003</v>
      </c>
      <c r="E13" s="77">
        <f t="shared" si="2"/>
        <v>67824525</v>
      </c>
      <c r="F13" s="77">
        <f t="shared" si="3"/>
        <v>67674467</v>
      </c>
      <c r="G13" s="77">
        <f>G9-G11</f>
        <v>37990066.770000003</v>
      </c>
      <c r="H13" s="77">
        <f>H9-H11</f>
        <v>67824525</v>
      </c>
      <c r="I13" s="77">
        <f>I9-I11</f>
        <v>67674467</v>
      </c>
      <c r="J13" s="77">
        <v>0</v>
      </c>
      <c r="K13" s="77">
        <v>0</v>
      </c>
      <c r="L13" s="77">
        <v>0</v>
      </c>
    </row>
    <row r="14" spans="1:12" x14ac:dyDescent="0.25">
      <c r="A14" s="20"/>
      <c r="B14" s="44"/>
      <c r="C14" s="44"/>
      <c r="D14" s="77"/>
      <c r="E14" s="77"/>
      <c r="F14" s="77"/>
      <c r="G14" s="77"/>
      <c r="H14" s="77"/>
      <c r="I14" s="77"/>
      <c r="J14" s="77"/>
      <c r="K14" s="77"/>
      <c r="L14" s="77"/>
    </row>
    <row r="15" spans="1:12" ht="27" customHeight="1" x14ac:dyDescent="0.25">
      <c r="A15" s="221" t="s">
        <v>144</v>
      </c>
      <c r="B15" s="221"/>
      <c r="C15" s="221"/>
      <c r="D15" s="221"/>
      <c r="E15" s="221"/>
      <c r="F15" s="221"/>
      <c r="G15" s="221"/>
      <c r="H15" s="221"/>
      <c r="I15" s="221"/>
      <c r="J15" s="221"/>
      <c r="K15" s="221"/>
      <c r="L15" s="221"/>
    </row>
  </sheetData>
  <mergeCells count="11">
    <mergeCell ref="A1:L1"/>
    <mergeCell ref="A2:L2"/>
    <mergeCell ref="D5:F6"/>
    <mergeCell ref="A15:L15"/>
    <mergeCell ref="G6:I6"/>
    <mergeCell ref="J6:L6"/>
    <mergeCell ref="A4:A7"/>
    <mergeCell ref="B4:B7"/>
    <mergeCell ref="C4:C7"/>
    <mergeCell ref="D4:L4"/>
    <mergeCell ref="G5:L5"/>
  </mergeCells>
  <pageMargins left="0.59055118110236227" right="0.43307086614173229" top="0.86614173228346458" bottom="0.74803149606299213" header="0.31496062992125984" footer="0.31496062992125984"/>
  <pageSetup paperSize="9" scale="8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view="pageBreakPreview" zoomScaleNormal="100" zoomScaleSheetLayoutView="100" workbookViewId="0">
      <selection activeCell="C20" sqref="C20"/>
    </sheetView>
  </sheetViews>
  <sheetFormatPr defaultColWidth="9.140625" defaultRowHeight="12.75" x14ac:dyDescent="0.25"/>
  <cols>
    <col min="1" max="1" width="45" style="2" customWidth="1"/>
    <col min="2" max="2" width="12.140625" style="8" customWidth="1"/>
    <col min="3" max="3" width="31.7109375" style="8" customWidth="1"/>
    <col min="4" max="16384" width="9.140625" style="8"/>
  </cols>
  <sheetData>
    <row r="1" spans="1:3" ht="30.75" customHeight="1" x14ac:dyDescent="0.25">
      <c r="A1" s="207" t="s">
        <v>146</v>
      </c>
      <c r="B1" s="207"/>
      <c r="C1" s="207"/>
    </row>
    <row r="2" spans="1:3" x14ac:dyDescent="0.25">
      <c r="A2" s="226" t="s">
        <v>211</v>
      </c>
      <c r="B2" s="226"/>
      <c r="C2" s="226"/>
    </row>
    <row r="3" spans="1:3" x14ac:dyDescent="0.25">
      <c r="A3" s="227" t="s">
        <v>94</v>
      </c>
      <c r="B3" s="227"/>
      <c r="C3" s="227"/>
    </row>
    <row r="4" spans="1:3" x14ac:dyDescent="0.25">
      <c r="A4" s="15"/>
      <c r="B4" s="16"/>
      <c r="C4" s="16"/>
    </row>
    <row r="5" spans="1:3" ht="35.25" customHeight="1" x14ac:dyDescent="0.25">
      <c r="A5" s="11" t="s">
        <v>0</v>
      </c>
      <c r="B5" s="10" t="s">
        <v>1</v>
      </c>
      <c r="C5" s="11" t="s">
        <v>20</v>
      </c>
    </row>
    <row r="6" spans="1:3" x14ac:dyDescent="0.25">
      <c r="A6" s="39">
        <v>1</v>
      </c>
      <c r="B6" s="35">
        <v>2</v>
      </c>
      <c r="C6" s="35">
        <v>3</v>
      </c>
    </row>
    <row r="7" spans="1:3" x14ac:dyDescent="0.25">
      <c r="A7" s="20" t="s">
        <v>11</v>
      </c>
      <c r="B7" s="44" t="s">
        <v>21</v>
      </c>
      <c r="C7" s="61">
        <v>473077.07</v>
      </c>
    </row>
    <row r="8" spans="1:3" x14ac:dyDescent="0.25">
      <c r="A8" s="20" t="s">
        <v>12</v>
      </c>
      <c r="B8" s="44" t="s">
        <v>23</v>
      </c>
      <c r="C8" s="61"/>
    </row>
    <row r="9" spans="1:3" x14ac:dyDescent="0.25">
      <c r="A9" s="20" t="s">
        <v>22</v>
      </c>
      <c r="B9" s="44" t="s">
        <v>24</v>
      </c>
      <c r="C9" s="61"/>
    </row>
    <row r="10" spans="1:3" x14ac:dyDescent="0.25">
      <c r="A10" s="20"/>
      <c r="B10" s="44"/>
      <c r="C10" s="61"/>
    </row>
    <row r="11" spans="1:3" x14ac:dyDescent="0.25">
      <c r="A11" s="20" t="s">
        <v>25</v>
      </c>
      <c r="B11" s="44" t="s">
        <v>26</v>
      </c>
      <c r="C11" s="61"/>
    </row>
    <row r="12" spans="1:3" x14ac:dyDescent="0.25">
      <c r="A12" s="20"/>
      <c r="B12" s="44"/>
      <c r="C12" s="61"/>
    </row>
    <row r="13" spans="1:3" x14ac:dyDescent="0.25">
      <c r="A13" s="41"/>
      <c r="B13" s="45"/>
      <c r="C13" s="42"/>
    </row>
    <row r="14" spans="1:3" x14ac:dyDescent="0.25">
      <c r="A14" s="41"/>
      <c r="B14" s="45"/>
      <c r="C14" s="42"/>
    </row>
    <row r="15" spans="1:3" ht="15" customHeight="1" x14ac:dyDescent="0.25">
      <c r="A15" s="228" t="s">
        <v>95</v>
      </c>
      <c r="B15" s="228"/>
      <c r="C15" s="228"/>
    </row>
    <row r="16" spans="1:3" x14ac:dyDescent="0.25">
      <c r="A16" s="41"/>
      <c r="B16" s="42"/>
      <c r="C16" s="42"/>
    </row>
    <row r="17" spans="1:3" ht="25.5" customHeight="1" x14ac:dyDescent="0.25">
      <c r="A17" s="40" t="s">
        <v>0</v>
      </c>
      <c r="B17" s="38" t="s">
        <v>1</v>
      </c>
      <c r="C17" s="40" t="s">
        <v>45</v>
      </c>
    </row>
    <row r="18" spans="1:3" x14ac:dyDescent="0.25">
      <c r="A18" s="39">
        <v>1</v>
      </c>
      <c r="B18" s="35">
        <v>2</v>
      </c>
      <c r="C18" s="35">
        <v>3</v>
      </c>
    </row>
    <row r="19" spans="1:3" ht="24.75" customHeight="1" x14ac:dyDescent="0.25">
      <c r="A19" s="20" t="s">
        <v>27</v>
      </c>
      <c r="B19" s="44" t="s">
        <v>21</v>
      </c>
      <c r="C19" s="35"/>
    </row>
    <row r="20" spans="1:3" ht="89.25" customHeight="1" x14ac:dyDescent="0.25">
      <c r="A20" s="20" t="s">
        <v>28</v>
      </c>
      <c r="B20" s="44" t="s">
        <v>23</v>
      </c>
      <c r="C20" s="35"/>
    </row>
    <row r="21" spans="1:3" ht="44.25" customHeight="1" x14ac:dyDescent="0.25">
      <c r="A21" s="20" t="s">
        <v>29</v>
      </c>
      <c r="B21" s="44" t="s">
        <v>24</v>
      </c>
      <c r="C21" s="35"/>
    </row>
    <row r="22" spans="1:3" ht="45.75" customHeight="1" x14ac:dyDescent="0.25">
      <c r="A22" s="221" t="s">
        <v>144</v>
      </c>
      <c r="B22" s="221"/>
      <c r="C22" s="221"/>
    </row>
  </sheetData>
  <mergeCells count="5">
    <mergeCell ref="A22:C22"/>
    <mergeCell ref="A1:C1"/>
    <mergeCell ref="A2:C2"/>
    <mergeCell ref="A3:C3"/>
    <mergeCell ref="A15:C15"/>
  </mergeCells>
  <pageMargins left="0.7" right="0.7" top="0.75" bottom="0.75" header="0.3" footer="0.3"/>
  <pageSetup paperSize="9" scale="9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DC76"/>
  <sheetViews>
    <sheetView view="pageBreakPreview" zoomScale="90" zoomScaleNormal="100" zoomScaleSheetLayoutView="90" workbookViewId="0">
      <selection activeCell="D11" sqref="D11"/>
    </sheetView>
  </sheetViews>
  <sheetFormatPr defaultColWidth="9.140625" defaultRowHeight="12.75" x14ac:dyDescent="0.25"/>
  <cols>
    <col min="1" max="1" width="37.140625" style="8" customWidth="1"/>
    <col min="2" max="2" width="9.140625" style="8"/>
    <col min="3" max="6" width="13.85546875" style="8" customWidth="1"/>
    <col min="7" max="7" width="10.7109375" style="8" customWidth="1"/>
    <col min="8" max="8" width="13.7109375" style="8" customWidth="1"/>
    <col min="9" max="9" width="9.140625" style="8" customWidth="1"/>
    <col min="10" max="10" width="16.85546875" style="8" customWidth="1"/>
    <col min="11" max="11" width="9.140625" style="8" customWidth="1"/>
    <col min="12" max="12" width="9.140625" style="8"/>
    <col min="13" max="13" width="9.140625" style="8" customWidth="1"/>
    <col min="14" max="16384" width="9.140625" style="8"/>
  </cols>
  <sheetData>
    <row r="1" spans="1:107" x14ac:dyDescent="0.25">
      <c r="A1" s="229" t="s">
        <v>131</v>
      </c>
      <c r="B1" s="229"/>
      <c r="C1" s="229"/>
      <c r="D1" s="229"/>
      <c r="E1" s="229"/>
      <c r="F1" s="229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</row>
    <row r="2" spans="1:107" x14ac:dyDescent="0.25">
      <c r="A2" s="226" t="s">
        <v>226</v>
      </c>
      <c r="B2" s="226"/>
      <c r="C2" s="226"/>
      <c r="D2" s="226"/>
      <c r="E2" s="226"/>
      <c r="F2" s="226"/>
    </row>
    <row r="3" spans="1:107" x14ac:dyDescent="0.25">
      <c r="A3" s="17"/>
      <c r="B3" s="17"/>
      <c r="C3" s="17"/>
      <c r="D3" s="17"/>
      <c r="E3" s="17"/>
      <c r="F3" s="154"/>
    </row>
    <row r="4" spans="1:107" ht="51" x14ac:dyDescent="0.25">
      <c r="A4" s="13" t="s">
        <v>0</v>
      </c>
      <c r="B4" s="13" t="s">
        <v>96</v>
      </c>
      <c r="C4" s="39" t="s">
        <v>235</v>
      </c>
      <c r="D4" s="39" t="s">
        <v>232</v>
      </c>
      <c r="E4" s="13" t="s">
        <v>210</v>
      </c>
      <c r="F4" s="13" t="s">
        <v>236</v>
      </c>
    </row>
    <row r="5" spans="1:107" x14ac:dyDescent="0.25">
      <c r="A5" s="21">
        <v>1</v>
      </c>
      <c r="B5" s="21">
        <v>2</v>
      </c>
      <c r="C5" s="21">
        <v>3</v>
      </c>
      <c r="D5" s="21">
        <v>4</v>
      </c>
      <c r="E5" s="21">
        <v>5</v>
      </c>
      <c r="F5" s="21">
        <v>6</v>
      </c>
    </row>
    <row r="6" spans="1:107" ht="25.5" x14ac:dyDescent="0.25">
      <c r="A6" s="37" t="s">
        <v>111</v>
      </c>
      <c r="B6" s="40" t="s">
        <v>7</v>
      </c>
      <c r="C6" s="40" t="s">
        <v>7</v>
      </c>
      <c r="D6" s="40" t="s">
        <v>7</v>
      </c>
      <c r="E6" s="40" t="s">
        <v>7</v>
      </c>
      <c r="F6" s="40" t="s">
        <v>7</v>
      </c>
    </row>
    <row r="7" spans="1:107" x14ac:dyDescent="0.25">
      <c r="A7" s="104" t="s">
        <v>103</v>
      </c>
      <c r="B7" s="105" t="s">
        <v>98</v>
      </c>
      <c r="C7" s="106">
        <v>139247.66</v>
      </c>
      <c r="D7" s="106">
        <f>'Стр 4-5 (2018)'!E32/1000</f>
        <v>172356.6</v>
      </c>
      <c r="E7" s="106">
        <f>'Стр 4-5 (2019)'!E31/1000</f>
        <v>175000</v>
      </c>
      <c r="F7" s="106">
        <f>'Стр 4-5 (2020)'!E31/1000</f>
        <v>185533.08</v>
      </c>
    </row>
    <row r="8" spans="1:107" ht="25.5" x14ac:dyDescent="0.25">
      <c r="A8" s="19" t="s">
        <v>169</v>
      </c>
      <c r="B8" s="39" t="s">
        <v>98</v>
      </c>
      <c r="C8" s="157">
        <f>C7*30.69719%</f>
        <v>42745.118760753998</v>
      </c>
      <c r="D8" s="157">
        <f>D7*30.69719%</f>
        <v>52908.632979539994</v>
      </c>
      <c r="E8" s="78">
        <f t="shared" ref="E8" si="0">E7*30.69719%</f>
        <v>53720.082499999997</v>
      </c>
      <c r="F8" s="78">
        <f t="shared" ref="F8" si="1">F7*30.69719%</f>
        <v>56953.44208045199</v>
      </c>
    </row>
    <row r="9" spans="1:107" x14ac:dyDescent="0.25">
      <c r="A9" s="19" t="s">
        <v>4</v>
      </c>
      <c r="B9" s="39"/>
      <c r="C9" s="157"/>
      <c r="D9" s="157"/>
      <c r="E9" s="78"/>
      <c r="F9" s="78"/>
    </row>
    <row r="10" spans="1:107" ht="38.25" x14ac:dyDescent="0.25">
      <c r="A10" s="19" t="s">
        <v>244</v>
      </c>
      <c r="B10" s="39" t="s">
        <v>98</v>
      </c>
      <c r="C10" s="157">
        <v>4627.08</v>
      </c>
      <c r="D10" s="157">
        <v>4948.49</v>
      </c>
      <c r="E10" s="78">
        <v>5552.79</v>
      </c>
      <c r="F10" s="78">
        <v>5628.19</v>
      </c>
      <c r="G10" s="70"/>
    </row>
    <row r="11" spans="1:107" ht="25.5" x14ac:dyDescent="0.25">
      <c r="A11" s="19" t="s">
        <v>130</v>
      </c>
      <c r="B11" s="39" t="s">
        <v>98</v>
      </c>
      <c r="C11" s="157">
        <f>C10*26.95%</f>
        <v>1246.9980600000001</v>
      </c>
      <c r="D11" s="157">
        <f>D10*26.95%</f>
        <v>1333.6180550000001</v>
      </c>
      <c r="E11" s="78">
        <f t="shared" ref="E11" si="2">E10*26.95%</f>
        <v>1496.476905</v>
      </c>
      <c r="F11" s="78">
        <f t="shared" ref="F11" si="3">F10*26.95%</f>
        <v>1516.7972050000001</v>
      </c>
      <c r="G11" s="70"/>
    </row>
    <row r="12" spans="1:107" ht="25.5" x14ac:dyDescent="0.25">
      <c r="A12" s="19" t="s">
        <v>104</v>
      </c>
      <c r="B12" s="39" t="s">
        <v>98</v>
      </c>
      <c r="C12" s="157">
        <f>C7-C10</f>
        <v>134620.58000000002</v>
      </c>
      <c r="D12" s="157">
        <f>D7-D10</f>
        <v>167408.11000000002</v>
      </c>
      <c r="E12" s="78">
        <f>E7-E10</f>
        <v>169447.21</v>
      </c>
      <c r="F12" s="78">
        <f t="shared" ref="F12" si="4">F7-F10</f>
        <v>179904.88999999998</v>
      </c>
    </row>
    <row r="13" spans="1:107" ht="25.5" x14ac:dyDescent="0.25">
      <c r="A13" s="19" t="s">
        <v>130</v>
      </c>
      <c r="B13" s="39" t="s">
        <v>98</v>
      </c>
      <c r="C13" s="157">
        <f>C8-C11</f>
        <v>41498.120700754</v>
      </c>
      <c r="D13" s="157">
        <f>D8-D11</f>
        <v>51575.014924539995</v>
      </c>
      <c r="E13" s="78">
        <f t="shared" ref="E13" si="5">E8-E11</f>
        <v>52223.605594999994</v>
      </c>
      <c r="F13" s="78">
        <f t="shared" ref="F13" si="6">F8-F11</f>
        <v>55436.644875451988</v>
      </c>
    </row>
    <row r="14" spans="1:107" ht="63.75" x14ac:dyDescent="0.25">
      <c r="A14" s="104" t="s">
        <v>105</v>
      </c>
      <c r="B14" s="105" t="s">
        <v>98</v>
      </c>
      <c r="C14" s="106">
        <f>C16+C17+C18+C19</f>
        <v>95595.539688000004</v>
      </c>
      <c r="D14" s="106">
        <f>D16+D17+D18+D19</f>
        <v>127785.59999999999</v>
      </c>
      <c r="E14" s="106">
        <f>E16+E17+E18+E19</f>
        <v>128671.20000000001</v>
      </c>
      <c r="F14" s="106">
        <f>F16+F17+F18+F19</f>
        <v>137340</v>
      </c>
    </row>
    <row r="15" spans="1:107" x14ac:dyDescent="0.25">
      <c r="A15" s="19" t="s">
        <v>106</v>
      </c>
      <c r="B15" s="39"/>
      <c r="C15" s="78"/>
      <c r="D15" s="78"/>
      <c r="E15" s="39"/>
      <c r="F15" s="39"/>
    </row>
    <row r="16" spans="1:107" x14ac:dyDescent="0.25">
      <c r="A16" s="19" t="s">
        <v>180</v>
      </c>
      <c r="B16" s="39" t="s">
        <v>98</v>
      </c>
      <c r="C16" s="157">
        <f>C30*C37*12/1000</f>
        <v>3083.7664799999993</v>
      </c>
      <c r="D16" s="78">
        <f>D34*2*D30*12/1000</f>
        <v>3549.6</v>
      </c>
      <c r="E16" s="78">
        <f>E34*2*E30*12/1000</f>
        <v>3729.6</v>
      </c>
      <c r="F16" s="78">
        <f>F34*2*F30*12/1000</f>
        <v>3924</v>
      </c>
    </row>
    <row r="17" spans="1:12" ht="38.25" x14ac:dyDescent="0.25">
      <c r="A17" s="19" t="s">
        <v>181</v>
      </c>
      <c r="B17" s="39" t="s">
        <v>98</v>
      </c>
      <c r="C17" s="157">
        <f>C31*C38*12/1000</f>
        <v>10899.846863999999</v>
      </c>
      <c r="D17" s="78">
        <f>D38*D31*12/1000</f>
        <v>13015.2</v>
      </c>
      <c r="E17" s="78">
        <f>E34*E31*12/1000</f>
        <v>13675.2</v>
      </c>
      <c r="F17" s="78">
        <f>F34*F31*12/1000</f>
        <v>14388</v>
      </c>
    </row>
    <row r="18" spans="1:12" ht="51" x14ac:dyDescent="0.25">
      <c r="A18" s="19" t="s">
        <v>182</v>
      </c>
      <c r="B18" s="39" t="s">
        <v>98</v>
      </c>
      <c r="C18" s="157">
        <f>C32*C39*12/1000</f>
        <v>6312.9991439999994</v>
      </c>
      <c r="D18" s="78">
        <f>D39*D32*12/1000</f>
        <v>8282.4</v>
      </c>
      <c r="E18" s="78">
        <f>E34*E32*12/1000</f>
        <v>8080.8</v>
      </c>
      <c r="F18" s="78">
        <f>F34*F32*12/1000</f>
        <v>9156</v>
      </c>
    </row>
    <row r="19" spans="1:12" ht="51" x14ac:dyDescent="0.25">
      <c r="A19" s="19" t="s">
        <v>183</v>
      </c>
      <c r="B19" s="39" t="s">
        <v>98</v>
      </c>
      <c r="C19" s="157">
        <f>C33*C40*12/1000</f>
        <v>75298.927200000006</v>
      </c>
      <c r="D19" s="78">
        <f>D40*D33*12/1000</f>
        <v>102938.4</v>
      </c>
      <c r="E19" s="78">
        <f>E34*E33*12/1000</f>
        <v>103185.60000000001</v>
      </c>
      <c r="F19" s="78">
        <f>F34*F33*12/1000</f>
        <v>109872</v>
      </c>
    </row>
    <row r="20" spans="1:12" ht="25.5" x14ac:dyDescent="0.25">
      <c r="A20" s="167" t="s">
        <v>107</v>
      </c>
      <c r="B20" s="105" t="s">
        <v>97</v>
      </c>
      <c r="C20" s="106">
        <v>297</v>
      </c>
      <c r="D20" s="106">
        <v>297</v>
      </c>
      <c r="E20" s="106">
        <v>297</v>
      </c>
      <c r="F20" s="106">
        <v>297</v>
      </c>
      <c r="L20" s="165"/>
    </row>
    <row r="21" spans="1:12" x14ac:dyDescent="0.25">
      <c r="A21" s="19" t="s">
        <v>4</v>
      </c>
      <c r="B21" s="39"/>
      <c r="C21" s="78"/>
      <c r="D21" s="78"/>
      <c r="E21" s="78"/>
      <c r="F21" s="78"/>
    </row>
    <row r="22" spans="1:12" ht="51" x14ac:dyDescent="0.25">
      <c r="A22" s="19" t="s">
        <v>193</v>
      </c>
      <c r="B22" s="39" t="s">
        <v>97</v>
      </c>
      <c r="C22" s="78">
        <v>2.8</v>
      </c>
      <c r="D22" s="78">
        <v>3</v>
      </c>
      <c r="E22" s="78">
        <v>4</v>
      </c>
      <c r="F22" s="78">
        <v>4</v>
      </c>
      <c r="H22" s="70"/>
      <c r="I22" s="70"/>
    </row>
    <row r="23" spans="1:12" ht="38.25" x14ac:dyDescent="0.25">
      <c r="A23" s="19" t="s">
        <v>108</v>
      </c>
      <c r="B23" s="39" t="s">
        <v>97</v>
      </c>
      <c r="C23" s="78">
        <f>C20-C22</f>
        <v>294.2</v>
      </c>
      <c r="D23" s="78">
        <f>D20-D22</f>
        <v>294</v>
      </c>
      <c r="E23" s="78">
        <f t="shared" ref="E23" si="7">E20-E22</f>
        <v>293</v>
      </c>
      <c r="F23" s="78">
        <f t="shared" ref="F23" si="8">F20-F22</f>
        <v>293</v>
      </c>
    </row>
    <row r="24" spans="1:12" ht="51" x14ac:dyDescent="0.25">
      <c r="A24" s="167" t="s">
        <v>123</v>
      </c>
      <c r="B24" s="105" t="s">
        <v>97</v>
      </c>
      <c r="C24" s="106">
        <v>297</v>
      </c>
      <c r="D24" s="106">
        <v>297</v>
      </c>
      <c r="E24" s="106">
        <v>297</v>
      </c>
      <c r="F24" s="106">
        <v>297</v>
      </c>
    </row>
    <row r="25" spans="1:12" x14ac:dyDescent="0.25">
      <c r="A25" s="19" t="s">
        <v>4</v>
      </c>
      <c r="B25" s="39"/>
      <c r="C25" s="78"/>
      <c r="D25" s="78"/>
      <c r="E25" s="78"/>
      <c r="F25" s="78"/>
    </row>
    <row r="26" spans="1:12" ht="63.75" x14ac:dyDescent="0.25">
      <c r="A26" s="19" t="s">
        <v>128</v>
      </c>
      <c r="B26" s="39" t="s">
        <v>97</v>
      </c>
      <c r="C26" s="78">
        <v>2.8</v>
      </c>
      <c r="D26" s="78">
        <v>3</v>
      </c>
      <c r="E26" s="78">
        <v>4</v>
      </c>
      <c r="F26" s="78">
        <v>4</v>
      </c>
    </row>
    <row r="27" spans="1:12" ht="51" x14ac:dyDescent="0.25">
      <c r="A27" s="19" t="s">
        <v>129</v>
      </c>
      <c r="B27" s="39" t="s">
        <v>97</v>
      </c>
      <c r="C27" s="78">
        <f>C24-C26</f>
        <v>294.2</v>
      </c>
      <c r="D27" s="78">
        <f>D24-D26</f>
        <v>294</v>
      </c>
      <c r="E27" s="78">
        <f t="shared" ref="E27" si="9">E24-E26</f>
        <v>293</v>
      </c>
      <c r="F27" s="78">
        <f t="shared" ref="F27" si="10">F24-F26</f>
        <v>293</v>
      </c>
    </row>
    <row r="28" spans="1:12" ht="63.75" x14ac:dyDescent="0.25">
      <c r="A28" s="104" t="s">
        <v>124</v>
      </c>
      <c r="B28" s="105" t="s">
        <v>97</v>
      </c>
      <c r="C28" s="106">
        <f>C30+C31+C32+C33</f>
        <v>198.9</v>
      </c>
      <c r="D28" s="106">
        <f>D30+D31+D32+D33</f>
        <v>213</v>
      </c>
      <c r="E28" s="106">
        <f t="shared" ref="E28" si="11">E30+E31+E32+E33</f>
        <v>204</v>
      </c>
      <c r="F28" s="106">
        <f t="shared" ref="F28" si="12">F30+F31+F32+F33</f>
        <v>207</v>
      </c>
    </row>
    <row r="29" spans="1:12" x14ac:dyDescent="0.25">
      <c r="A29" s="19" t="s">
        <v>106</v>
      </c>
      <c r="B29" s="39"/>
      <c r="C29" s="39"/>
      <c r="D29" s="39"/>
      <c r="E29" s="78"/>
      <c r="F29" s="78"/>
    </row>
    <row r="30" spans="1:12" x14ac:dyDescent="0.25">
      <c r="A30" s="19" t="s">
        <v>180</v>
      </c>
      <c r="B30" s="39" t="s">
        <v>97</v>
      </c>
      <c r="C30" s="78">
        <v>3</v>
      </c>
      <c r="D30" s="78">
        <v>3</v>
      </c>
      <c r="E30" s="78">
        <v>3</v>
      </c>
      <c r="F30" s="78">
        <v>3</v>
      </c>
    </row>
    <row r="31" spans="1:12" ht="38.25" x14ac:dyDescent="0.25">
      <c r="A31" s="19" t="s">
        <v>181</v>
      </c>
      <c r="B31" s="39" t="s">
        <v>97</v>
      </c>
      <c r="C31" s="78">
        <v>21.2</v>
      </c>
      <c r="D31" s="78">
        <v>22</v>
      </c>
      <c r="E31" s="78">
        <v>22</v>
      </c>
      <c r="F31" s="78">
        <v>22</v>
      </c>
    </row>
    <row r="32" spans="1:12" ht="51" x14ac:dyDescent="0.25">
      <c r="A32" s="19" t="s">
        <v>182</v>
      </c>
      <c r="B32" s="39" t="s">
        <v>97</v>
      </c>
      <c r="C32" s="78">
        <v>10.7</v>
      </c>
      <c r="D32" s="78">
        <v>14</v>
      </c>
      <c r="E32" s="78">
        <v>13</v>
      </c>
      <c r="F32" s="78">
        <v>14</v>
      </c>
    </row>
    <row r="33" spans="1:11" ht="51" x14ac:dyDescent="0.25">
      <c r="A33" s="19" t="s">
        <v>183</v>
      </c>
      <c r="B33" s="39" t="s">
        <v>97</v>
      </c>
      <c r="C33" s="78">
        <v>164</v>
      </c>
      <c r="D33" s="78">
        <v>174</v>
      </c>
      <c r="E33" s="78">
        <v>166</v>
      </c>
      <c r="F33" s="78">
        <v>168</v>
      </c>
    </row>
    <row r="34" spans="1:11" ht="63.75" x14ac:dyDescent="0.25">
      <c r="A34" s="104" t="s">
        <v>125</v>
      </c>
      <c r="B34" s="105" t="s">
        <v>99</v>
      </c>
      <c r="C34" s="106">
        <v>46600</v>
      </c>
      <c r="D34" s="106">
        <v>49300</v>
      </c>
      <c r="E34" s="106">
        <v>51800</v>
      </c>
      <c r="F34" s="106">
        <v>54500</v>
      </c>
    </row>
    <row r="35" spans="1:11" ht="38.25" x14ac:dyDescent="0.25">
      <c r="A35" s="104" t="s">
        <v>126</v>
      </c>
      <c r="B35" s="105" t="s">
        <v>99</v>
      </c>
      <c r="C35" s="105" t="s">
        <v>7</v>
      </c>
      <c r="D35" s="105" t="s">
        <v>7</v>
      </c>
      <c r="E35" s="105" t="s">
        <v>7</v>
      </c>
      <c r="F35" s="105" t="s">
        <v>7</v>
      </c>
    </row>
    <row r="36" spans="1:11" ht="38.25" x14ac:dyDescent="0.25">
      <c r="A36" s="19" t="s">
        <v>110</v>
      </c>
      <c r="B36" s="39"/>
      <c r="C36" s="39"/>
      <c r="D36" s="39"/>
      <c r="E36" s="39"/>
      <c r="F36" s="39"/>
    </row>
    <row r="37" spans="1:11" x14ac:dyDescent="0.25">
      <c r="A37" s="19" t="s">
        <v>180</v>
      </c>
      <c r="B37" s="39" t="s">
        <v>99</v>
      </c>
      <c r="C37" s="78">
        <v>85660.18</v>
      </c>
      <c r="D37" s="78">
        <v>98600</v>
      </c>
      <c r="E37" s="78">
        <f>E34*2</f>
        <v>103600</v>
      </c>
      <c r="F37" s="78">
        <f>F34*2</f>
        <v>109000</v>
      </c>
    </row>
    <row r="38" spans="1:11" ht="38.25" x14ac:dyDescent="0.25">
      <c r="A38" s="19" t="s">
        <v>181</v>
      </c>
      <c r="B38" s="39" t="s">
        <v>99</v>
      </c>
      <c r="C38" s="78">
        <v>42845.31</v>
      </c>
      <c r="D38" s="78">
        <v>49300</v>
      </c>
      <c r="E38" s="78">
        <v>51800</v>
      </c>
      <c r="F38" s="78">
        <v>54500</v>
      </c>
    </row>
    <row r="39" spans="1:11" ht="51" x14ac:dyDescent="0.25">
      <c r="A39" s="19" t="s">
        <v>182</v>
      </c>
      <c r="B39" s="39" t="s">
        <v>99</v>
      </c>
      <c r="C39" s="78">
        <v>49166.66</v>
      </c>
      <c r="D39" s="78">
        <v>49300</v>
      </c>
      <c r="E39" s="78">
        <v>51800</v>
      </c>
      <c r="F39" s="78">
        <v>54500</v>
      </c>
    </row>
    <row r="40" spans="1:11" ht="51" x14ac:dyDescent="0.25">
      <c r="A40" s="19" t="s">
        <v>183</v>
      </c>
      <c r="B40" s="39" t="s">
        <v>99</v>
      </c>
      <c r="C40" s="78">
        <v>38261.65</v>
      </c>
      <c r="D40" s="78">
        <v>49300</v>
      </c>
      <c r="E40" s="78">
        <v>51800</v>
      </c>
      <c r="F40" s="78">
        <v>54500</v>
      </c>
      <c r="G40" s="145"/>
    </row>
    <row r="41" spans="1:11" ht="63.75" x14ac:dyDescent="0.25">
      <c r="A41" s="104" t="s">
        <v>109</v>
      </c>
      <c r="B41" s="105" t="s">
        <v>100</v>
      </c>
      <c r="C41" s="107">
        <f>I41</f>
        <v>352.46623585221158</v>
      </c>
      <c r="D41" s="107">
        <f>I42</f>
        <v>284.23658275923287</v>
      </c>
      <c r="E41" s="107">
        <f>I43</f>
        <v>235.59694714285712</v>
      </c>
      <c r="F41" s="107">
        <f>I44</f>
        <v>225.23913660033026</v>
      </c>
      <c r="G41" s="70">
        <f>C10/C22/12*1000</f>
        <v>137710.71428571429</v>
      </c>
      <c r="H41" s="70">
        <f>C7/C20/12*1000</f>
        <v>39070.611672278341</v>
      </c>
      <c r="I41" s="70">
        <f>G41/H41*100</f>
        <v>352.46623585221158</v>
      </c>
      <c r="J41" s="70">
        <f>C12/C23/12*1000</f>
        <v>38131.820756854759</v>
      </c>
      <c r="K41" s="146">
        <f>G41/J41*100</f>
        <v>361.143820442822</v>
      </c>
    </row>
    <row r="42" spans="1:11" ht="63.75" x14ac:dyDescent="0.25">
      <c r="A42" s="104" t="s">
        <v>127</v>
      </c>
      <c r="B42" s="105" t="s">
        <v>100</v>
      </c>
      <c r="C42" s="105" t="s">
        <v>7</v>
      </c>
      <c r="D42" s="105" t="s">
        <v>7</v>
      </c>
      <c r="E42" s="105" t="s">
        <v>7</v>
      </c>
      <c r="F42" s="105" t="s">
        <v>7</v>
      </c>
      <c r="G42" s="70">
        <f>D10/D22/12*1000</f>
        <v>137458.05555555553</v>
      </c>
      <c r="H42" s="70">
        <f>D7/D20/12*1000</f>
        <v>48360.437710437705</v>
      </c>
      <c r="I42" s="70">
        <f>G42/H42*100</f>
        <v>284.23658275923287</v>
      </c>
      <c r="J42" s="70">
        <f>D12/D23/5.28*1000</f>
        <v>107843.81441970728</v>
      </c>
      <c r="K42" s="146">
        <f>G42/J42*100</f>
        <v>127.46030571637176</v>
      </c>
    </row>
    <row r="43" spans="1:11" ht="38.25" x14ac:dyDescent="0.25">
      <c r="A43" s="19" t="s">
        <v>110</v>
      </c>
      <c r="B43" s="39"/>
      <c r="C43" s="39"/>
      <c r="D43" s="39"/>
      <c r="E43" s="39"/>
      <c r="F43" s="39"/>
      <c r="G43" s="70">
        <f>E10/E22/12*1000</f>
        <v>115683.125</v>
      </c>
      <c r="H43" s="70">
        <f>E7/E20/12*1000</f>
        <v>49102.13243546577</v>
      </c>
      <c r="I43" s="70">
        <f>G43/H43*100</f>
        <v>235.59694714285712</v>
      </c>
      <c r="J43" s="70">
        <f>E12/E23/12*1000</f>
        <v>48193.176905574517</v>
      </c>
      <c r="K43" s="146">
        <f>H43/J43*100</f>
        <v>101.88606684235029</v>
      </c>
    </row>
    <row r="44" spans="1:11" x14ac:dyDescent="0.25">
      <c r="A44" s="19" t="s">
        <v>180</v>
      </c>
      <c r="B44" s="39" t="s">
        <v>100</v>
      </c>
      <c r="C44" s="78">
        <f>C37/C34*100</f>
        <v>183.82012875536481</v>
      </c>
      <c r="D44" s="78">
        <f>D37/D34*100</f>
        <v>200</v>
      </c>
      <c r="E44" s="78">
        <f>E37/E34*100</f>
        <v>200</v>
      </c>
      <c r="F44" s="78">
        <f>F37/F34*100</f>
        <v>200</v>
      </c>
      <c r="G44" s="70">
        <f>F10/F22/12*1000</f>
        <v>117253.95833333333</v>
      </c>
      <c r="H44" s="70">
        <f>F7/F20/12*1000</f>
        <v>52057.542087542082</v>
      </c>
      <c r="I44" s="70">
        <f>G44/H44*100</f>
        <v>225.23913660033026</v>
      </c>
      <c r="J44" s="70">
        <f>F12/F23/12*1000</f>
        <v>51167.488623435725</v>
      </c>
      <c r="K44" s="70">
        <f>H44/J44*100</f>
        <v>101.73949022719613</v>
      </c>
    </row>
    <row r="45" spans="1:11" ht="38.25" x14ac:dyDescent="0.25">
      <c r="A45" s="19" t="s">
        <v>181</v>
      </c>
      <c r="B45" s="39" t="s">
        <v>100</v>
      </c>
      <c r="C45" s="78">
        <f>C38/C34*100</f>
        <v>91.942725321888403</v>
      </c>
      <c r="D45" s="78">
        <f>D38/D34*100</f>
        <v>100</v>
      </c>
      <c r="E45" s="78">
        <f>E38/E34*100</f>
        <v>100</v>
      </c>
      <c r="F45" s="78">
        <f>F38/F34*100</f>
        <v>100</v>
      </c>
    </row>
    <row r="46" spans="1:11" ht="51" x14ac:dyDescent="0.25">
      <c r="A46" s="19" t="s">
        <v>182</v>
      </c>
      <c r="B46" s="39" t="s">
        <v>100</v>
      </c>
      <c r="C46" s="78">
        <f>C39/C34*100</f>
        <v>105.50785407725323</v>
      </c>
      <c r="D46" s="78">
        <f>D39/D34*100</f>
        <v>100</v>
      </c>
      <c r="E46" s="78">
        <f>E39/E34*100</f>
        <v>100</v>
      </c>
      <c r="F46" s="78">
        <f>F39/F34*100</f>
        <v>100</v>
      </c>
    </row>
    <row r="47" spans="1:11" ht="51" x14ac:dyDescent="0.25">
      <c r="A47" s="19" t="s">
        <v>183</v>
      </c>
      <c r="B47" s="39" t="s">
        <v>100</v>
      </c>
      <c r="C47" s="78">
        <f>C40/C34*100</f>
        <v>82.106545064377684</v>
      </c>
      <c r="D47" s="78">
        <f>D40/D34*100</f>
        <v>100</v>
      </c>
      <c r="E47" s="78">
        <f>E40/E34*100</f>
        <v>100</v>
      </c>
      <c r="F47" s="78">
        <f>F40/F34*100</f>
        <v>100</v>
      </c>
    </row>
    <row r="48" spans="1:11" ht="25.5" x14ac:dyDescent="0.25">
      <c r="A48" s="37" t="s">
        <v>112</v>
      </c>
      <c r="B48" s="40" t="s">
        <v>7</v>
      </c>
      <c r="C48" s="40" t="s">
        <v>7</v>
      </c>
      <c r="D48" s="40" t="s">
        <v>7</v>
      </c>
      <c r="E48" s="40" t="s">
        <v>7</v>
      </c>
      <c r="F48" s="40" t="s">
        <v>7</v>
      </c>
    </row>
    <row r="49" spans="1:6" ht="38.25" x14ac:dyDescent="0.25">
      <c r="A49" s="104" t="s">
        <v>113</v>
      </c>
      <c r="B49" s="105" t="s">
        <v>102</v>
      </c>
      <c r="C49" s="106">
        <v>11958.6</v>
      </c>
      <c r="D49" s="106">
        <v>11958.6</v>
      </c>
      <c r="E49" s="106">
        <v>11958.6</v>
      </c>
      <c r="F49" s="106">
        <v>11958.6</v>
      </c>
    </row>
    <row r="50" spans="1:6" x14ac:dyDescent="0.25">
      <c r="A50" s="19" t="s">
        <v>4</v>
      </c>
      <c r="B50" s="39"/>
      <c r="C50" s="39"/>
      <c r="D50" s="39"/>
      <c r="E50" s="39"/>
      <c r="F50" s="39"/>
    </row>
    <row r="51" spans="1:6" ht="25.5" x14ac:dyDescent="0.25">
      <c r="A51" s="19" t="s">
        <v>114</v>
      </c>
      <c r="B51" s="39" t="s">
        <v>102</v>
      </c>
      <c r="C51" s="78">
        <v>11958.6</v>
      </c>
      <c r="D51" s="78">
        <v>11958.6</v>
      </c>
      <c r="E51" s="78">
        <v>11958.6</v>
      </c>
      <c r="F51" s="78">
        <v>11958.6</v>
      </c>
    </row>
    <row r="52" spans="1:6" ht="51" x14ac:dyDescent="0.25">
      <c r="A52" s="19" t="s">
        <v>115</v>
      </c>
      <c r="B52" s="39" t="s">
        <v>102</v>
      </c>
      <c r="C52" s="39">
        <v>0</v>
      </c>
      <c r="D52" s="39">
        <v>0</v>
      </c>
      <c r="E52" s="39">
        <v>0</v>
      </c>
      <c r="F52" s="39">
        <v>0</v>
      </c>
    </row>
    <row r="53" spans="1:6" ht="25.5" x14ac:dyDescent="0.25">
      <c r="A53" s="19" t="s">
        <v>116</v>
      </c>
      <c r="B53" s="39" t="s">
        <v>102</v>
      </c>
      <c r="C53" s="39">
        <v>89.5</v>
      </c>
      <c r="D53" s="39">
        <v>89.5</v>
      </c>
      <c r="E53" s="39">
        <v>89.5</v>
      </c>
      <c r="F53" s="39">
        <v>89.5</v>
      </c>
    </row>
    <row r="54" spans="1:6" ht="25.5" x14ac:dyDescent="0.25">
      <c r="A54" s="104" t="s">
        <v>117</v>
      </c>
      <c r="B54" s="105" t="s">
        <v>98</v>
      </c>
      <c r="C54" s="106">
        <f>'[1]Стр 4-5 (2017)'!C55/1000</f>
        <v>0</v>
      </c>
      <c r="D54" s="106">
        <f>'Стр 4-5 (2018)'!D54/1000</f>
        <v>13305.56</v>
      </c>
      <c r="E54" s="107">
        <f>'Стр 4-5 (2019)'!D53/1000</f>
        <v>13212.706</v>
      </c>
      <c r="F54" s="107">
        <f>'Стр 4-5 (2020)'!D53/1000</f>
        <v>13355.712</v>
      </c>
    </row>
    <row r="55" spans="1:6" ht="24.75" customHeight="1" x14ac:dyDescent="0.25">
      <c r="A55" s="19" t="s">
        <v>4</v>
      </c>
      <c r="B55" s="39"/>
      <c r="C55" s="39"/>
      <c r="D55" s="39"/>
      <c r="E55" s="39"/>
      <c r="F55" s="39"/>
    </row>
    <row r="56" spans="1:6" ht="51" x14ac:dyDescent="0.25">
      <c r="A56" s="19" t="s">
        <v>118</v>
      </c>
      <c r="B56" s="39" t="s">
        <v>98</v>
      </c>
      <c r="C56" s="39">
        <v>0</v>
      </c>
      <c r="D56" s="39">
        <v>0</v>
      </c>
      <c r="E56" s="39">
        <v>0</v>
      </c>
      <c r="F56" s="39">
        <v>0</v>
      </c>
    </row>
    <row r="57" spans="1:6" ht="63.75" x14ac:dyDescent="0.25">
      <c r="A57" s="104" t="s">
        <v>120</v>
      </c>
      <c r="B57" s="105" t="s">
        <v>119</v>
      </c>
      <c r="C57" s="105">
        <f>115400189/369336472</f>
        <v>0.31245273009484964</v>
      </c>
      <c r="D57" s="105">
        <f>115400189/369336472</f>
        <v>0.31245273009484964</v>
      </c>
      <c r="E57" s="105">
        <f>122438423/371306472</f>
        <v>0.32975030664157129</v>
      </c>
      <c r="F57" s="105">
        <f>129483657/373276472</f>
        <v>0.34688405702677128</v>
      </c>
    </row>
    <row r="58" spans="1:6" ht="63.75" x14ac:dyDescent="0.25">
      <c r="A58" s="104" t="s">
        <v>121</v>
      </c>
      <c r="B58" s="105" t="s">
        <v>119</v>
      </c>
      <c r="C58" s="105">
        <f>2270000/369336472</f>
        <v>6.1461571550399169E-3</v>
      </c>
      <c r="D58" s="105">
        <f>2270000/369336472</f>
        <v>6.1461571550399169E-3</v>
      </c>
      <c r="E58" s="105">
        <f>2270000/371306472</f>
        <v>6.1135481635235271E-3</v>
      </c>
      <c r="F58" s="105">
        <f>2270000/373276472</f>
        <v>6.0812833657514853E-3</v>
      </c>
    </row>
    <row r="59" spans="1:6" ht="76.5" x14ac:dyDescent="0.25">
      <c r="A59" s="104" t="s">
        <v>122</v>
      </c>
      <c r="B59" s="105" t="s">
        <v>119</v>
      </c>
      <c r="C59" s="105">
        <v>0</v>
      </c>
      <c r="D59" s="105">
        <v>0</v>
      </c>
      <c r="E59" s="105">
        <v>0</v>
      </c>
      <c r="F59" s="105">
        <v>0</v>
      </c>
    </row>
    <row r="60" spans="1:6" x14ac:dyDescent="0.25">
      <c r="A60" s="19" t="s">
        <v>4</v>
      </c>
      <c r="B60" s="39" t="s">
        <v>119</v>
      </c>
      <c r="C60" s="39"/>
      <c r="D60" s="39"/>
      <c r="E60" s="39"/>
      <c r="F60" s="39"/>
    </row>
    <row r="61" spans="1:6" x14ac:dyDescent="0.25">
      <c r="A61" s="19" t="s">
        <v>160</v>
      </c>
      <c r="B61" s="39" t="s">
        <v>119</v>
      </c>
      <c r="C61" s="39">
        <v>0</v>
      </c>
      <c r="D61" s="39">
        <v>0</v>
      </c>
      <c r="E61" s="39">
        <v>0</v>
      </c>
      <c r="F61" s="39">
        <v>0</v>
      </c>
    </row>
    <row r="62" spans="1:6" x14ac:dyDescent="0.25">
      <c r="A62" s="20" t="s">
        <v>161</v>
      </c>
      <c r="B62" s="39" t="s">
        <v>119</v>
      </c>
      <c r="C62" s="39">
        <v>0</v>
      </c>
      <c r="D62" s="39">
        <v>0</v>
      </c>
      <c r="E62" s="39">
        <v>0</v>
      </c>
      <c r="F62" s="39">
        <v>0</v>
      </c>
    </row>
    <row r="63" spans="1:6" ht="36.75" customHeight="1" x14ac:dyDescent="0.25">
      <c r="A63" s="37" t="s">
        <v>150</v>
      </c>
      <c r="B63" s="40"/>
      <c r="C63" s="40"/>
      <c r="D63" s="40"/>
      <c r="E63" s="40"/>
      <c r="F63" s="40"/>
    </row>
    <row r="64" spans="1:6" ht="38.25" x14ac:dyDescent="0.25">
      <c r="A64" s="104" t="s">
        <v>204</v>
      </c>
      <c r="B64" s="105" t="s">
        <v>119</v>
      </c>
      <c r="C64" s="105">
        <f>SUM(C66)</f>
        <v>4</v>
      </c>
      <c r="D64" s="105">
        <f t="shared" ref="D64:F64" si="13">SUM(D66)</f>
        <v>4</v>
      </c>
      <c r="E64" s="105">
        <f t="shared" si="13"/>
        <v>4</v>
      </c>
      <c r="F64" s="105">
        <f t="shared" si="13"/>
        <v>4</v>
      </c>
    </row>
    <row r="65" spans="1:6" x14ac:dyDescent="0.25">
      <c r="A65" s="19" t="s">
        <v>4</v>
      </c>
      <c r="B65" s="39"/>
      <c r="C65" s="39"/>
      <c r="D65" s="39"/>
      <c r="E65" s="39"/>
      <c r="F65" s="39"/>
    </row>
    <row r="66" spans="1:6" ht="51" x14ac:dyDescent="0.25">
      <c r="A66" s="19" t="s">
        <v>151</v>
      </c>
      <c r="B66" s="39" t="s">
        <v>119</v>
      </c>
      <c r="C66" s="39">
        <v>4</v>
      </c>
      <c r="D66" s="39">
        <v>4</v>
      </c>
      <c r="E66" s="39">
        <v>4</v>
      </c>
      <c r="F66" s="39">
        <v>4</v>
      </c>
    </row>
    <row r="67" spans="1:6" ht="25.5" x14ac:dyDescent="0.25">
      <c r="A67" s="37" t="s">
        <v>152</v>
      </c>
      <c r="B67" s="40"/>
      <c r="C67" s="40"/>
      <c r="D67" s="40"/>
      <c r="E67" s="40"/>
      <c r="F67" s="40"/>
    </row>
    <row r="68" spans="1:6" ht="63.75" x14ac:dyDescent="0.25">
      <c r="A68" s="104" t="s">
        <v>153</v>
      </c>
      <c r="B68" s="105" t="s">
        <v>132</v>
      </c>
      <c r="C68" s="105">
        <v>1</v>
      </c>
      <c r="D68" s="105">
        <v>1</v>
      </c>
      <c r="E68" s="105">
        <v>1</v>
      </c>
      <c r="F68" s="105">
        <v>1</v>
      </c>
    </row>
    <row r="69" spans="1:6" ht="51" x14ac:dyDescent="0.25">
      <c r="A69" s="104" t="s">
        <v>154</v>
      </c>
      <c r="B69" s="105" t="s">
        <v>132</v>
      </c>
      <c r="C69" s="105">
        <v>1</v>
      </c>
      <c r="D69" s="105">
        <v>1</v>
      </c>
      <c r="E69" s="105">
        <v>1</v>
      </c>
      <c r="F69" s="105">
        <v>1</v>
      </c>
    </row>
    <row r="70" spans="1:6" x14ac:dyDescent="0.25">
      <c r="A70" s="35"/>
      <c r="B70" s="35"/>
      <c r="C70" s="35"/>
      <c r="D70" s="35"/>
      <c r="E70" s="35"/>
      <c r="F70" s="35"/>
    </row>
    <row r="71" spans="1:6" x14ac:dyDescent="0.25">
      <c r="A71" s="42"/>
      <c r="B71" s="42"/>
      <c r="C71" s="42"/>
      <c r="D71" s="42"/>
      <c r="E71" s="42"/>
      <c r="F71" s="42"/>
    </row>
    <row r="72" spans="1:6" x14ac:dyDescent="0.25">
      <c r="A72" s="42"/>
      <c r="B72" s="42"/>
      <c r="C72" s="42"/>
      <c r="D72" s="42"/>
      <c r="E72" s="42"/>
      <c r="F72" s="42"/>
    </row>
    <row r="73" spans="1:6" ht="6.75" customHeight="1" x14ac:dyDescent="0.25">
      <c r="A73" s="42"/>
      <c r="B73" s="42"/>
      <c r="C73" s="42"/>
      <c r="D73" s="42"/>
      <c r="E73" s="42"/>
      <c r="F73" s="42"/>
    </row>
    <row r="74" spans="1:6" ht="40.5" customHeight="1" x14ac:dyDescent="0.25">
      <c r="A74" s="209" t="s">
        <v>170</v>
      </c>
      <c r="B74" s="209"/>
      <c r="C74" s="209"/>
      <c r="D74" s="209"/>
      <c r="E74" s="209"/>
      <c r="F74" s="209"/>
    </row>
    <row r="75" spans="1:6" x14ac:dyDescent="0.25">
      <c r="A75" s="42"/>
      <c r="B75" s="42"/>
      <c r="C75" s="42"/>
      <c r="D75" s="42"/>
      <c r="E75" s="42"/>
      <c r="F75" s="42"/>
    </row>
    <row r="76" spans="1:6" x14ac:dyDescent="0.25">
      <c r="A76" s="42"/>
      <c r="B76" s="42"/>
      <c r="C76" s="42"/>
      <c r="D76" s="42"/>
      <c r="E76" s="42"/>
      <c r="F76" s="42"/>
    </row>
  </sheetData>
  <mergeCells count="3">
    <mergeCell ref="A1:F1"/>
    <mergeCell ref="A2:F2"/>
    <mergeCell ref="A74:F74"/>
  </mergeCells>
  <pageMargins left="0.74803149606299213" right="0.23622047244094491" top="0.51181102362204722" bottom="0.74803149606299213" header="0.31496062992125984" footer="0.31496062992125984"/>
  <pageSetup paperSize="9" scale="90" fitToHeight="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3"/>
  <sheetViews>
    <sheetView view="pageBreakPreview" zoomScaleNormal="100" zoomScaleSheetLayoutView="100" workbookViewId="0">
      <selection activeCell="E7" sqref="E7"/>
    </sheetView>
  </sheetViews>
  <sheetFormatPr defaultColWidth="9.140625" defaultRowHeight="12.75" x14ac:dyDescent="0.2"/>
  <cols>
    <col min="1" max="1" width="37.42578125" style="1" customWidth="1"/>
    <col min="2" max="2" width="12.5703125" style="1" customWidth="1"/>
    <col min="3" max="3" width="12.85546875" style="1" customWidth="1"/>
    <col min="4" max="4" width="3.5703125" style="1" customWidth="1"/>
    <col min="5" max="5" width="22.85546875" style="1" customWidth="1"/>
    <col min="6" max="16384" width="9.140625" style="1"/>
  </cols>
  <sheetData>
    <row r="1" spans="1:72" s="8" customFormat="1" ht="22.5" customHeight="1" x14ac:dyDescent="0.25">
      <c r="A1" s="234" t="s">
        <v>142</v>
      </c>
      <c r="B1" s="234"/>
      <c r="C1" s="234"/>
      <c r="D1" s="234"/>
      <c r="E1" s="234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</row>
    <row r="2" spans="1:72" s="8" customFormat="1" x14ac:dyDescent="0.25">
      <c r="A2" s="226" t="s">
        <v>227</v>
      </c>
      <c r="B2" s="226"/>
      <c r="C2" s="226"/>
      <c r="D2" s="226"/>
      <c r="E2" s="226"/>
    </row>
    <row r="4" spans="1:72" ht="39" customHeight="1" x14ac:dyDescent="0.2">
      <c r="A4" s="39" t="s">
        <v>133</v>
      </c>
      <c r="B4" s="39" t="s">
        <v>134</v>
      </c>
      <c r="C4" s="230" t="s">
        <v>136</v>
      </c>
      <c r="D4" s="231"/>
      <c r="E4" s="39" t="s">
        <v>137</v>
      </c>
    </row>
    <row r="5" spans="1:72" ht="43.5" customHeight="1" x14ac:dyDescent="0.2">
      <c r="A5" s="46" t="s">
        <v>140</v>
      </c>
      <c r="B5" s="40"/>
      <c r="C5" s="232"/>
      <c r="D5" s="233"/>
      <c r="E5" s="40"/>
    </row>
    <row r="6" spans="1:72" ht="85.5" customHeight="1" x14ac:dyDescent="0.2">
      <c r="A6" s="47" t="s">
        <v>228</v>
      </c>
      <c r="B6" s="39" t="s">
        <v>184</v>
      </c>
      <c r="C6" s="230" t="s">
        <v>188</v>
      </c>
      <c r="D6" s="231"/>
      <c r="E6" s="39">
        <v>297</v>
      </c>
    </row>
    <row r="7" spans="1:72" ht="25.5" x14ac:dyDescent="0.2">
      <c r="A7" s="46" t="s">
        <v>138</v>
      </c>
      <c r="B7" s="40"/>
      <c r="C7" s="232"/>
      <c r="D7" s="233"/>
      <c r="E7" s="40"/>
    </row>
    <row r="8" spans="1:72" x14ac:dyDescent="0.2">
      <c r="A8" s="47"/>
      <c r="B8" s="39"/>
      <c r="C8" s="230"/>
      <c r="D8" s="231"/>
      <c r="E8" s="39"/>
    </row>
    <row r="9" spans="1:72" ht="39" customHeight="1" x14ac:dyDescent="0.2">
      <c r="A9" s="46" t="s">
        <v>139</v>
      </c>
      <c r="B9" s="40"/>
      <c r="C9" s="232"/>
      <c r="D9" s="233"/>
      <c r="E9" s="40"/>
    </row>
    <row r="10" spans="1:72" x14ac:dyDescent="0.2">
      <c r="A10" s="47"/>
      <c r="B10" s="39"/>
      <c r="C10" s="230"/>
      <c r="D10" s="231"/>
      <c r="E10" s="39"/>
    </row>
    <row r="11" spans="1:72" ht="28.5" customHeight="1" x14ac:dyDescent="0.2">
      <c r="A11" s="46" t="s">
        <v>141</v>
      </c>
      <c r="B11" s="39"/>
      <c r="C11" s="230"/>
      <c r="D11" s="231"/>
      <c r="E11" s="39"/>
    </row>
    <row r="12" spans="1:72" ht="25.5" x14ac:dyDescent="0.2">
      <c r="A12" s="47" t="s">
        <v>185</v>
      </c>
      <c r="B12" s="39" t="s">
        <v>229</v>
      </c>
      <c r="C12" s="230" t="s">
        <v>187</v>
      </c>
      <c r="D12" s="231"/>
      <c r="E12" s="39">
        <v>0</v>
      </c>
    </row>
    <row r="13" spans="1:72" ht="25.5" x14ac:dyDescent="0.2">
      <c r="A13" s="47" t="s">
        <v>186</v>
      </c>
      <c r="B13" s="39" t="s">
        <v>229</v>
      </c>
      <c r="C13" s="230" t="s">
        <v>187</v>
      </c>
      <c r="D13" s="231"/>
      <c r="E13" s="39">
        <v>0</v>
      </c>
    </row>
    <row r="14" spans="1:72" x14ac:dyDescent="0.2">
      <c r="A14" s="46" t="s">
        <v>135</v>
      </c>
      <c r="B14" s="39" t="s">
        <v>7</v>
      </c>
      <c r="C14" s="230" t="s">
        <v>7</v>
      </c>
      <c r="D14" s="231"/>
      <c r="E14" s="39"/>
    </row>
    <row r="15" spans="1:72" x14ac:dyDescent="0.2">
      <c r="A15" s="48"/>
      <c r="B15" s="48"/>
      <c r="C15" s="48"/>
      <c r="D15" s="48"/>
      <c r="E15" s="48"/>
    </row>
    <row r="16" spans="1:72" x14ac:dyDescent="0.2">
      <c r="A16" s="49"/>
      <c r="B16" s="48"/>
      <c r="C16" s="51"/>
      <c r="D16" s="50"/>
      <c r="E16" s="82"/>
    </row>
    <row r="17" spans="1:5" x14ac:dyDescent="0.2">
      <c r="A17" s="81"/>
      <c r="B17" s="48"/>
      <c r="C17" s="51"/>
      <c r="D17" s="50"/>
      <c r="E17" s="82"/>
    </row>
    <row r="18" spans="1:5" x14ac:dyDescent="0.2">
      <c r="A18" s="121" t="s">
        <v>245</v>
      </c>
      <c r="B18" s="48"/>
      <c r="C18" s="120"/>
      <c r="D18" s="50"/>
      <c r="E18" s="120" t="s">
        <v>246</v>
      </c>
    </row>
    <row r="19" spans="1:5" x14ac:dyDescent="0.2">
      <c r="A19" s="48"/>
      <c r="B19" s="48"/>
      <c r="C19" s="119" t="s">
        <v>30</v>
      </c>
      <c r="D19" s="119"/>
      <c r="E19" s="119" t="s">
        <v>32</v>
      </c>
    </row>
    <row r="20" spans="1:5" x14ac:dyDescent="0.2">
      <c r="A20" s="52" t="s">
        <v>68</v>
      </c>
      <c r="B20" s="48"/>
      <c r="C20" s="120"/>
      <c r="D20" s="50"/>
      <c r="E20" s="156" t="s">
        <v>246</v>
      </c>
    </row>
    <row r="21" spans="1:5" x14ac:dyDescent="0.2">
      <c r="A21" s="48"/>
      <c r="B21" s="48"/>
      <c r="C21" s="119" t="s">
        <v>30</v>
      </c>
      <c r="D21" s="119"/>
      <c r="E21" s="119" t="s">
        <v>32</v>
      </c>
    </row>
    <row r="22" spans="1:5" x14ac:dyDescent="0.2">
      <c r="A22" s="53" t="s">
        <v>189</v>
      </c>
      <c r="B22" s="48"/>
      <c r="C22" s="48"/>
      <c r="D22" s="48"/>
      <c r="E22" s="48"/>
    </row>
    <row r="23" spans="1:5" ht="23.25" customHeight="1" x14ac:dyDescent="0.2">
      <c r="A23" s="48" t="s">
        <v>233</v>
      </c>
      <c r="B23" s="48"/>
      <c r="C23" s="48"/>
      <c r="D23" s="48"/>
      <c r="E23" s="48"/>
    </row>
  </sheetData>
  <mergeCells count="13">
    <mergeCell ref="C7:D7"/>
    <mergeCell ref="C8:D8"/>
    <mergeCell ref="A1:E1"/>
    <mergeCell ref="A2:E2"/>
    <mergeCell ref="C4:D4"/>
    <mergeCell ref="C5:D5"/>
    <mergeCell ref="C6:D6"/>
    <mergeCell ref="C10:D10"/>
    <mergeCell ref="C11:D11"/>
    <mergeCell ref="C13:D13"/>
    <mergeCell ref="C14:D14"/>
    <mergeCell ref="C9:D9"/>
    <mergeCell ref="C12:D12"/>
  </mergeCells>
  <pageMargins left="0.7" right="0.49" top="0.67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12</vt:i4>
      </vt:variant>
    </vt:vector>
  </HeadingPairs>
  <TitlesOfParts>
    <vt:vector size="21" baseType="lpstr">
      <vt:lpstr>Стр.1</vt:lpstr>
      <vt:lpstr>Стр.2-3</vt:lpstr>
      <vt:lpstr>Стр 4-5 (2018)</vt:lpstr>
      <vt:lpstr>Стр 4-5 (2019)</vt:lpstr>
      <vt:lpstr>Стр 4-5 (2020)</vt:lpstr>
      <vt:lpstr>Стр.6</vt:lpstr>
      <vt:lpstr>Стр 7</vt:lpstr>
      <vt:lpstr>стр 8-10</vt:lpstr>
      <vt:lpstr>стр.11</vt:lpstr>
      <vt:lpstr>'Стр 4-5 (2018)'!Заголовки_для_печати</vt:lpstr>
      <vt:lpstr>'Стр 4-5 (2019)'!Заголовки_для_печати</vt:lpstr>
      <vt:lpstr>'Стр 4-5 (2020)'!Заголовки_для_печати</vt:lpstr>
      <vt:lpstr>'стр 8-10'!Заголовки_для_печати</vt:lpstr>
      <vt:lpstr>'Стр.2-3'!Заголовки_для_печати</vt:lpstr>
      <vt:lpstr>'Стр 4-5 (2018)'!Область_печати</vt:lpstr>
      <vt:lpstr>'Стр 4-5 (2019)'!Область_печати</vt:lpstr>
      <vt:lpstr>'Стр 4-5 (2020)'!Область_печати</vt:lpstr>
      <vt:lpstr>'стр 8-10'!Область_печати</vt:lpstr>
      <vt:lpstr>стр.11!Область_печати</vt:lpstr>
      <vt:lpstr>'Стр.2-3'!Область_печати</vt:lpstr>
      <vt:lpstr>Стр.6!Область_печати</vt:lpstr>
    </vt:vector>
  </TitlesOfParts>
  <Company>Министерство финансов Мурманской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klemeshova</dc:creator>
  <cp:lastModifiedBy>GlavBuh</cp:lastModifiedBy>
  <cp:lastPrinted>2018-09-18T13:36:44Z</cp:lastPrinted>
  <dcterms:created xsi:type="dcterms:W3CDTF">2015-12-03T07:22:45Z</dcterms:created>
  <dcterms:modified xsi:type="dcterms:W3CDTF">2018-09-27T06:46:44Z</dcterms:modified>
</cp:coreProperties>
</file>