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ользователи\глбух 2018\План ФХД на 2018г\Документы для Bus.gov\"/>
    </mc:Choice>
  </mc:AlternateContent>
  <bookViews>
    <workbookView xWindow="240" yWindow="492" windowWidth="15576" windowHeight="9420"/>
  </bookViews>
  <sheets>
    <sheet name="Стр.1" sheetId="18" r:id="rId1"/>
    <sheet name="Стр.2-3" sheetId="9" r:id="rId2"/>
    <sheet name="Стр 4-5 (2018)" sheetId="2" r:id="rId3"/>
    <sheet name="Стр 4-5 (2019)" sheetId="16" r:id="rId4"/>
    <sheet name="Стр 4-5 (2020)" sheetId="17" r:id="rId5"/>
    <sheet name="Стр.6" sheetId="3" r:id="rId6"/>
    <sheet name="Стр 7" sheetId="4" r:id="rId7"/>
    <sheet name="стр 8-10" sheetId="12" r:id="rId8"/>
    <sheet name="стр.11" sheetId="13" r:id="rId9"/>
  </sheets>
  <externalReferences>
    <externalReference r:id="rId10"/>
  </externalReferences>
  <definedNames>
    <definedName name="_xlnm._FilterDatabase" localSheetId="2" hidden="1">'Стр 4-5 (2018)'!$A$8:$L$80</definedName>
    <definedName name="_xlnm._FilterDatabase" localSheetId="3" hidden="1">'Стр 4-5 (2019)'!$A$8:$K$79</definedName>
    <definedName name="_xlnm._FilterDatabase" localSheetId="4" hidden="1">'Стр 4-5 (2020)'!$A$8:$K$79</definedName>
    <definedName name="_xlnm.Print_Titles" localSheetId="2">'Стр 4-5 (2018)'!$4:$7</definedName>
    <definedName name="_xlnm.Print_Titles" localSheetId="3">'Стр 4-5 (2019)'!$4:$7</definedName>
    <definedName name="_xlnm.Print_Titles" localSheetId="4">'Стр 4-5 (2020)'!$4:$7</definedName>
    <definedName name="_xlnm.Print_Titles" localSheetId="7">'стр 8-10'!$4:$4</definedName>
    <definedName name="_xlnm.Print_Titles" localSheetId="1">'Стр.2-3'!$6:$6</definedName>
    <definedName name="_xlnm.Print_Area" localSheetId="2">'Стр 4-5 (2018)'!$A$1:$J$81</definedName>
    <definedName name="_xlnm.Print_Area" localSheetId="3">'Стр 4-5 (2019)'!$A$1:$I$79</definedName>
    <definedName name="_xlnm.Print_Area" localSheetId="4">'Стр 4-5 (2020)'!$A$1:$I$79</definedName>
    <definedName name="_xlnm.Print_Area" localSheetId="7">'стр 8-10'!$A$1:$F$75</definedName>
    <definedName name="_xlnm.Print_Area" localSheetId="8">стр.11!$A$1:$E$23</definedName>
    <definedName name="_xlnm.Print_Area" localSheetId="1">'Стр.2-3'!$A$1:$DC$72</definedName>
    <definedName name="_xlnm.Print_Area" localSheetId="5">Стр.6!$A$1:$L$15</definedName>
  </definedNames>
  <calcPr calcId="162913" refMode="R1C1"/>
</workbook>
</file>

<file path=xl/calcChain.xml><?xml version="1.0" encoding="utf-8"?>
<calcChain xmlns="http://schemas.openxmlformats.org/spreadsheetml/2006/main">
  <c r="C8" i="4" l="1"/>
  <c r="D44" i="12" l="1"/>
  <c r="K42" i="12"/>
  <c r="G42" i="12"/>
  <c r="J41" i="12"/>
  <c r="I41" i="12"/>
  <c r="H41" i="12"/>
  <c r="G41" i="12"/>
  <c r="C41" i="12"/>
  <c r="D41" i="12"/>
  <c r="D24" i="12"/>
  <c r="D14" i="12"/>
  <c r="D8" i="12"/>
  <c r="D12" i="12"/>
  <c r="D11" i="12"/>
  <c r="E48" i="2"/>
  <c r="I62" i="2" l="1"/>
  <c r="I14" i="2"/>
  <c r="E62" i="2"/>
  <c r="D47" i="12" l="1"/>
  <c r="E16" i="12"/>
  <c r="E17" i="12"/>
  <c r="F12" i="12" l="1"/>
  <c r="E14" i="12"/>
  <c r="F13" i="12"/>
  <c r="E13" i="12"/>
  <c r="F11" i="12"/>
  <c r="G57" i="2" l="1"/>
  <c r="G33" i="2"/>
  <c r="G20" i="2"/>
  <c r="E11" i="12" l="1"/>
  <c r="E14" i="2" l="1"/>
  <c r="D7" i="12" l="1"/>
  <c r="D13" i="12" l="1"/>
  <c r="I33" i="2"/>
  <c r="I57" i="2" l="1"/>
  <c r="I54" i="2"/>
  <c r="G61" i="2" l="1"/>
  <c r="G62" i="2"/>
  <c r="C18" i="12" l="1"/>
  <c r="C17" i="12"/>
  <c r="C16" i="12"/>
  <c r="C19" i="12"/>
  <c r="C14" i="12" l="1"/>
  <c r="I61" i="2"/>
  <c r="D64" i="12" l="1"/>
  <c r="E64" i="12"/>
  <c r="F64" i="12"/>
  <c r="C64" i="12"/>
  <c r="H12" i="17" l="1"/>
  <c r="H12" i="16"/>
  <c r="I12" i="2" l="1"/>
  <c r="F7" i="12" l="1"/>
  <c r="E7" i="12"/>
  <c r="F19" i="12"/>
  <c r="E19" i="12"/>
  <c r="F18" i="12"/>
  <c r="E18" i="12"/>
  <c r="F17" i="12"/>
  <c r="F16" i="12"/>
  <c r="F14" i="12" l="1"/>
  <c r="H61" i="17"/>
  <c r="H61" i="16"/>
  <c r="F37" i="12" l="1"/>
  <c r="E37" i="12"/>
  <c r="E61" i="17" l="1"/>
  <c r="E51" i="17"/>
  <c r="H57" i="17"/>
  <c r="H56" i="17"/>
  <c r="H53" i="17" s="1"/>
  <c r="E14" i="17"/>
  <c r="E15" i="2" l="1"/>
  <c r="E15" i="16"/>
  <c r="E15" i="17"/>
  <c r="E61" i="16"/>
  <c r="E40" i="17"/>
  <c r="D40" i="17" s="1"/>
  <c r="E40" i="16"/>
  <c r="D40" i="16" s="1"/>
  <c r="E41" i="2"/>
  <c r="E41" i="17"/>
  <c r="D11" i="2" l="1"/>
  <c r="E14" i="16" l="1"/>
  <c r="E12" i="16" s="1"/>
  <c r="D12" i="16" s="1"/>
  <c r="H53" i="16"/>
  <c r="D14" i="16" l="1"/>
  <c r="E9" i="16"/>
  <c r="C58" i="12"/>
  <c r="C57" i="12"/>
  <c r="C54" i="12"/>
  <c r="C47" i="12"/>
  <c r="C46" i="12"/>
  <c r="C45" i="12"/>
  <c r="C44" i="12"/>
  <c r="C28" i="12"/>
  <c r="C23" i="12"/>
  <c r="C12" i="12"/>
  <c r="C11" i="12"/>
  <c r="C13" i="12" s="1"/>
  <c r="C8" i="12"/>
  <c r="D14" i="2" l="1"/>
  <c r="E53" i="16" l="1"/>
  <c r="E51" i="16"/>
  <c r="E47" i="16" l="1"/>
  <c r="D37" i="2"/>
  <c r="D34" i="2"/>
  <c r="G35" i="2"/>
  <c r="D15" i="17" l="1"/>
  <c r="D15" i="16"/>
  <c r="E44" i="17" l="1"/>
  <c r="E44" i="16"/>
  <c r="D44" i="16" s="1"/>
  <c r="I45" i="2" l="1"/>
  <c r="E45" i="2"/>
  <c r="D15" i="2" l="1"/>
  <c r="D41" i="2" l="1"/>
  <c r="D42" i="17"/>
  <c r="D41" i="17"/>
  <c r="D43" i="2"/>
  <c r="D42" i="16"/>
  <c r="D41" i="16"/>
  <c r="I39" i="2"/>
  <c r="D42" i="2"/>
  <c r="E39" i="2" l="1"/>
  <c r="D39" i="2"/>
  <c r="H60" i="17" l="1"/>
  <c r="H47" i="17" l="1"/>
  <c r="D56" i="2" l="1"/>
  <c r="D52" i="2"/>
  <c r="D51" i="2"/>
  <c r="D50" i="2"/>
  <c r="D18" i="2"/>
  <c r="D20" i="2"/>
  <c r="E12" i="2"/>
  <c r="BU16" i="9"/>
  <c r="BU7" i="9" s="1"/>
  <c r="BU9" i="9"/>
  <c r="BU31" i="9"/>
  <c r="BU25" i="9"/>
  <c r="E9" i="2" l="1"/>
  <c r="D12" i="2"/>
  <c r="BU23" i="9"/>
  <c r="G30" i="2" l="1"/>
  <c r="E53" i="17" l="1"/>
  <c r="H44" i="12"/>
  <c r="G44" i="12"/>
  <c r="H43" i="12"/>
  <c r="G43" i="12"/>
  <c r="E47" i="17" l="1"/>
  <c r="E58" i="12"/>
  <c r="E57" i="12"/>
  <c r="E47" i="12"/>
  <c r="E46" i="12"/>
  <c r="E45" i="12"/>
  <c r="E44" i="12"/>
  <c r="E28" i="12"/>
  <c r="E27" i="12"/>
  <c r="E23" i="12"/>
  <c r="E12" i="12"/>
  <c r="E8" i="12"/>
  <c r="F58" i="12"/>
  <c r="F57" i="12"/>
  <c r="F47" i="12"/>
  <c r="F46" i="12"/>
  <c r="F45" i="12"/>
  <c r="F44" i="12"/>
  <c r="F28" i="12"/>
  <c r="F27" i="12"/>
  <c r="F23" i="12"/>
  <c r="F8" i="12"/>
  <c r="D77" i="17"/>
  <c r="D76" i="17"/>
  <c r="D67" i="17"/>
  <c r="D65" i="17"/>
  <c r="D64" i="17"/>
  <c r="F61" i="17"/>
  <c r="D61" i="17" s="1"/>
  <c r="D60" i="17"/>
  <c r="D57" i="17"/>
  <c r="D55" i="17"/>
  <c r="F53" i="17"/>
  <c r="D51" i="17"/>
  <c r="D50" i="17"/>
  <c r="D49" i="17"/>
  <c r="I47" i="17"/>
  <c r="G47" i="17"/>
  <c r="D44" i="17"/>
  <c r="D43" i="17"/>
  <c r="H38" i="17"/>
  <c r="E36" i="17"/>
  <c r="E34" i="17" s="1"/>
  <c r="D34" i="17" s="1"/>
  <c r="D33" i="17"/>
  <c r="D32" i="17"/>
  <c r="D31" i="17"/>
  <c r="I29" i="17"/>
  <c r="H29" i="17"/>
  <c r="G29" i="17"/>
  <c r="F29" i="17"/>
  <c r="D25" i="17"/>
  <c r="D23" i="17" s="1"/>
  <c r="H23" i="17"/>
  <c r="H9" i="17" s="1"/>
  <c r="D22" i="17"/>
  <c r="D21" i="17"/>
  <c r="D20" i="17"/>
  <c r="D18" i="17"/>
  <c r="D14" i="17"/>
  <c r="E12" i="17"/>
  <c r="K12" i="17" s="1"/>
  <c r="D11" i="17"/>
  <c r="F9" i="17"/>
  <c r="K20" i="17" s="1"/>
  <c r="D77" i="16"/>
  <c r="D76" i="16"/>
  <c r="D67" i="16"/>
  <c r="D64" i="16"/>
  <c r="D63" i="16"/>
  <c r="F61" i="16"/>
  <c r="D60" i="16"/>
  <c r="D57" i="16"/>
  <c r="D55" i="16"/>
  <c r="F53" i="16"/>
  <c r="F47" i="16" s="1"/>
  <c r="D51" i="16"/>
  <c r="D50" i="16"/>
  <c r="D49" i="16"/>
  <c r="I47" i="16"/>
  <c r="G47" i="16"/>
  <c r="D43" i="16"/>
  <c r="H38" i="16"/>
  <c r="E36" i="16"/>
  <c r="E34" i="16" s="1"/>
  <c r="D34" i="16" s="1"/>
  <c r="D33" i="16"/>
  <c r="D32" i="16"/>
  <c r="D31" i="16"/>
  <c r="I29" i="16"/>
  <c r="H29" i="16"/>
  <c r="G29" i="16"/>
  <c r="F29" i="16"/>
  <c r="D25" i="16"/>
  <c r="D23" i="16" s="1"/>
  <c r="H23" i="16"/>
  <c r="H9" i="16" s="1"/>
  <c r="D22" i="16"/>
  <c r="D21" i="16"/>
  <c r="D20" i="16"/>
  <c r="D18" i="16"/>
  <c r="K12" i="16"/>
  <c r="D11" i="16"/>
  <c r="F9" i="16"/>
  <c r="K20" i="16" s="1"/>
  <c r="D9" i="16" l="1"/>
  <c r="J43" i="12"/>
  <c r="D53" i="17"/>
  <c r="F54" i="12" s="1"/>
  <c r="F47" i="17"/>
  <c r="J44" i="12"/>
  <c r="G27" i="17"/>
  <c r="D65" i="16"/>
  <c r="G27" i="16"/>
  <c r="E38" i="17"/>
  <c r="D38" i="17" s="1"/>
  <c r="E38" i="16"/>
  <c r="D38" i="16" s="1"/>
  <c r="H27" i="17"/>
  <c r="F27" i="17"/>
  <c r="L20" i="17" s="1"/>
  <c r="D63" i="17"/>
  <c r="D66" i="17"/>
  <c r="E9" i="17"/>
  <c r="E29" i="17"/>
  <c r="D56" i="17"/>
  <c r="F27" i="16"/>
  <c r="L20" i="16" s="1"/>
  <c r="D56" i="16"/>
  <c r="D36" i="16"/>
  <c r="D36" i="17"/>
  <c r="D66" i="16"/>
  <c r="D53" i="16"/>
  <c r="E54" i="12" s="1"/>
  <c r="E29" i="16"/>
  <c r="D47" i="17" l="1"/>
  <c r="I9" i="3" s="1"/>
  <c r="D12" i="17"/>
  <c r="D9" i="17" s="1"/>
  <c r="K9" i="17" s="1"/>
  <c r="E27" i="16"/>
  <c r="K9" i="16"/>
  <c r="D29" i="17"/>
  <c r="E27" i="17"/>
  <c r="D27" i="17" s="1"/>
  <c r="D61" i="16"/>
  <c r="D47" i="16" s="1"/>
  <c r="H9" i="3" s="1"/>
  <c r="H47" i="16"/>
  <c r="H27" i="16" s="1"/>
  <c r="K14" i="17"/>
  <c r="L14" i="17" s="1"/>
  <c r="D29" i="16"/>
  <c r="K14" i="16"/>
  <c r="J9" i="17" l="1"/>
  <c r="L12" i="17"/>
  <c r="D27" i="16"/>
  <c r="L9" i="16" s="1"/>
  <c r="L14" i="16"/>
  <c r="J9" i="16"/>
  <c r="L9" i="17"/>
  <c r="L12" i="16"/>
  <c r="H13" i="3" l="1"/>
  <c r="I43" i="12" l="1"/>
  <c r="E41" i="12" s="1"/>
  <c r="I44" i="12"/>
  <c r="F41" i="12" s="1"/>
  <c r="H42" i="12"/>
  <c r="D58" i="12" l="1"/>
  <c r="D57" i="12"/>
  <c r="I13" i="3" l="1"/>
  <c r="D61" i="2" l="1"/>
  <c r="D33" i="2"/>
  <c r="K44" i="12" l="1"/>
  <c r="K43" i="12"/>
  <c r="I66" i="2" l="1"/>
  <c r="D58" i="2"/>
  <c r="D45" i="12" l="1"/>
  <c r="D46" i="12"/>
  <c r="K41" i="12" l="1"/>
  <c r="I42" i="12"/>
  <c r="D57" i="2"/>
  <c r="I48" i="2" l="1"/>
  <c r="G54" i="2"/>
  <c r="G48" i="2" s="1"/>
  <c r="D54" i="2" l="1"/>
  <c r="L12" i="2" l="1"/>
  <c r="D27" i="12" l="1"/>
  <c r="D23" i="12"/>
  <c r="J42" i="12" s="1"/>
  <c r="D54" i="12" l="1"/>
  <c r="H30" i="2"/>
  <c r="I30" i="2"/>
  <c r="I28" i="2" s="1"/>
  <c r="J30" i="2"/>
  <c r="D22" i="2" l="1"/>
  <c r="D68" i="2" l="1"/>
  <c r="D45" i="2"/>
  <c r="D44" i="2"/>
  <c r="G28" i="2"/>
  <c r="D62" i="2" l="1"/>
  <c r="I24" i="2"/>
  <c r="I9" i="2" s="1"/>
  <c r="L14" i="2" l="1"/>
  <c r="D48" i="2"/>
  <c r="G9" i="3" s="1"/>
  <c r="G13" i="3" s="1"/>
  <c r="E30" i="2"/>
  <c r="E35" i="2" l="1"/>
  <c r="D32" i="2"/>
  <c r="D30" i="2" s="1"/>
  <c r="D35" i="2" l="1"/>
  <c r="D28" i="2" s="1"/>
  <c r="E28" i="2"/>
  <c r="D67" i="2"/>
  <c r="M14" i="2" l="1"/>
  <c r="D64" i="2"/>
  <c r="H48" i="2" l="1"/>
  <c r="J48" i="2"/>
  <c r="G9" i="2" l="1"/>
  <c r="L20" i="2" s="1"/>
  <c r="M20" i="2" s="1"/>
  <c r="H28" i="2" l="1"/>
  <c r="D28" i="12" l="1"/>
  <c r="J9" i="3" l="1"/>
  <c r="K9" i="3"/>
  <c r="L9" i="3"/>
  <c r="F12" i="3"/>
  <c r="F11" i="3"/>
  <c r="E12" i="3"/>
  <c r="E13" i="3"/>
  <c r="E11" i="3"/>
  <c r="D78" i="2"/>
  <c r="D21" i="2"/>
  <c r="D26" i="2"/>
  <c r="D24" i="2" s="1"/>
  <c r="D9" i="2" s="1"/>
  <c r="E9" i="3" l="1"/>
  <c r="K9" i="2"/>
  <c r="D77" i="2"/>
  <c r="L9" i="2" s="1"/>
  <c r="M9" i="2" l="1"/>
  <c r="D66" i="2"/>
  <c r="D65" i="2"/>
  <c r="M12" i="2" l="1"/>
  <c r="D13" i="3" l="1"/>
  <c r="D9" i="3" s="1"/>
  <c r="F13" i="3" l="1"/>
  <c r="F9" i="3" s="1"/>
  <c r="C27" i="12"/>
</calcChain>
</file>

<file path=xl/comments1.xml><?xml version="1.0" encoding="utf-8"?>
<comments xmlns="http://schemas.openxmlformats.org/spreadsheetml/2006/main">
  <authors>
    <author>GlavBuh</author>
  </authors>
  <commentList>
    <comment ref="I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I14" authorId="0" shapeId="0">
      <text>
        <r>
          <rPr>
            <sz val="9"/>
            <color indexed="81"/>
            <rFont val="Tahoma"/>
            <family val="2"/>
            <charset val="204"/>
          </rPr>
          <t>75% СДД
в т. ч. Возмещ 100 000,00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E6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340.99 - </t>
        </r>
        <r>
          <rPr>
            <sz val="9"/>
            <color indexed="81"/>
            <rFont val="Tahoma"/>
            <family val="2"/>
            <charset val="204"/>
          </rPr>
          <t xml:space="preserve">1 500 000 
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  <comment ref="I62" authorId="0" shapeId="0">
      <text>
        <r>
          <rPr>
            <b/>
            <sz val="9"/>
            <color indexed="81"/>
            <rFont val="Tahoma"/>
            <family val="2"/>
            <charset val="204"/>
          </rPr>
          <t>340.99 - 1 471 830,45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</commentList>
</comments>
</file>

<file path=xl/comments3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</commentList>
</comments>
</file>

<file path=xl/comments4.xml><?xml version="1.0" encoding="utf-8"?>
<comments xmlns="http://schemas.openxmlformats.org/spreadsheetml/2006/main">
  <authors>
    <author>Татьяна Александровна</author>
  </authors>
  <commentList>
    <comment ref="C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<sst xmlns="http://schemas.openxmlformats.org/spreadsheetml/2006/main" count="789" uniqueCount="248">
  <si>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</si>
  <si>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</si>
  <si>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</si>
  <si>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</si>
  <si>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</si>
  <si>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</si>
  <si>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</si>
  <si>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</si>
  <si>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</si>
  <si>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</si>
  <si>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</si>
  <si>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</si>
  <si>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</si>
  <si>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</si>
  <si>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</si>
  <si>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</si>
  <si>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</si>
  <si>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</si>
  <si>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</si>
  <si>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</si>
  <si>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</si>
  <si>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</si>
  <si>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</si>
  <si>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</si>
  <si>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</si>
  <si>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</si>
  <si>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</si>
  <si>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</si>
  <si>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</si>
  <si>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</si>
  <si>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(подпись)</t>
  </si>
  <si>
    <t>Всего</t>
  </si>
  <si>
    <t>(расшифровка подписи)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</si>
  <si>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</si>
  <si>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</si>
  <si>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</si>
  <si>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</si>
  <si>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</si>
  <si>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</si>
  <si>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</si>
  <si>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</si>
  <si>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</si>
  <si>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</si>
  <si>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</si>
  <si>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</si>
  <si>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</si>
  <si>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</si>
  <si>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</si>
  <si>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</si>
  <si>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</si>
  <si>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</si>
  <si>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</si>
  <si>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</si>
  <si>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</si>
  <si>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</si>
  <si>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</si>
  <si>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</si>
  <si>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</si>
  <si>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</si>
  <si>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</si>
  <si>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</si>
  <si>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</si>
  <si>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</si>
  <si>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</si>
  <si>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</si>
  <si>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</si>
  <si>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</si>
  <si>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</si>
  <si>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</si>
  <si>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</si>
  <si>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</si>
  <si>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</si>
  <si>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</si>
  <si>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</si>
  <si>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</si>
  <si>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</si>
  <si>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</si>
  <si>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</si>
  <si>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</si>
  <si>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</si>
  <si>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</si>
  <si>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</si>
  <si>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</si>
  <si>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</si>
  <si>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</si>
  <si>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</si>
  <si>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</si>
  <si>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</si>
  <si>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</si>
  <si>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</si>
  <si>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</si>
  <si>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</si>
  <si>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</si>
  <si>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</si>
  <si>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</si>
  <si>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</si>
  <si>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</si>
  <si>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</si>
  <si>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</si>
  <si>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</si>
  <si>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</si>
  <si>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</si>
  <si>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</si>
  <si>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</si>
  <si>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</si>
  <si>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</si>
  <si>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</si>
  <si>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</si>
  <si>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</si>
  <si>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</si>
  <si>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</si>
  <si>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</si>
  <si>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</si>
  <si>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</si>
  <si>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</si>
  <si>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</si>
  <si>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</si>
  <si>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</si>
  <si>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</si>
  <si>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</si>
  <si>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</si>
  <si>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</si>
  <si>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</si>
  <si>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</si>
  <si>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</si>
  <si>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</si>
  <si>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</si>
  <si>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</si>
  <si>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</si>
  <si>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</si>
  <si>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</si>
  <si>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</si>
  <si>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</si>
  <si>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</si>
  <si>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</si>
  <si>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</si>
  <si>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</si>
  <si>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</si>
  <si>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</si>
  <si>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</si>
  <si>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</si>
  <si>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</si>
  <si>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</si>
  <si>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</si>
  <si>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</si>
  <si>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</si>
  <si>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</si>
  <si>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</si>
  <si>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</si>
  <si>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</si>
  <si>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</si>
  <si>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</si>
  <si>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</si>
  <si>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</si>
  <si>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</si>
  <si>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>увеличение стоимости основных средств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</si>
  <si>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</si>
  <si>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</si>
  <si>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</si>
  <si>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</si>
  <si>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</si>
  <si>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</si>
  <si>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</si>
  <si>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</si>
  <si>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</si>
  <si>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</si>
  <si>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</si>
  <si>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</si>
  <si>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</si>
  <si>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</si>
  <si>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</si>
  <si>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</si>
  <si>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</si>
  <si>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</si>
  <si>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</si>
  <si>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</si>
  <si>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</si>
  <si>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</si>
  <si>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</si>
  <si>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</si>
  <si>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</si>
  <si>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</si>
  <si>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</si>
  <si>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</si>
  <si>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февраль-декабрь</t>
  </si>
  <si>
    <t xml:space="preserve">Сокращение бюджетных расходов  в части коммунальных затрат 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</si>
  <si>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</si>
  <si>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</si>
  <si>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</si>
  <si>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 </t>
  </si>
  <si>
    <t>доходы от реализации нефинансовых активов (лом)</t>
  </si>
  <si>
    <t xml:space="preserve">    текущий ремонт движимого имущества</t>
  </si>
  <si>
    <t xml:space="preserve">    текущий ремонт недвижимого имущества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</si>
  <si>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</si>
  <si>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</si>
  <si>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>Пособия, компенсации и иные социальные выплаты гражданам, кроме публичных нормативных обязательств</t>
  </si>
  <si>
    <t>дополнительные платные услуги</t>
  </si>
  <si>
    <t>Средства в объеме остатков субсидии,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государственныъх заданий на оказание государственных услуг (выполнение работ), образовавшихся в связи с недостижением установленных государственным заданием показателей, характеризующих объем государственных услуг</t>
  </si>
  <si>
    <t>средства на уплату налогов, в качестве объекта налогообложения по которым признается имущество учреждения</t>
  </si>
  <si>
    <t xml:space="preserve">      средства на содержание имущества учреждения,  неиспользуемого для оуказания государственных услуг (выполнения работ) и для общехозяйственных нужд</t>
  </si>
  <si>
    <t>прочие работы, услуги, всего</t>
  </si>
  <si>
    <t>работы, услуги по содержанию имущества, всего</t>
  </si>
  <si>
    <t>увеличение стоимости материальных запасов, всего</t>
  </si>
  <si>
    <t>Капитальный ремонт</t>
  </si>
  <si>
    <t>3.1. Общее количество государственных услуг, оказываемых учреждением (подразделением)</t>
  </si>
  <si>
    <t xml:space="preserve">  в том числе:</t>
  </si>
  <si>
    <t xml:space="preserve">  из них:</t>
  </si>
  <si>
    <t>Субсидия на финансовое обеспечение выполнения государственного задания из бюджета субъекта РФ</t>
  </si>
  <si>
    <t>бюд</t>
  </si>
  <si>
    <t>внебюд</t>
  </si>
  <si>
    <t>на 2019г. 
1-ый год планового периода</t>
  </si>
  <si>
    <t>на "01" января 2019г.</t>
  </si>
  <si>
    <t>Субсидия на финансовое обеспечение выполнения государственного задания из бюджета Федерального фонда обязательного медицинского страхования**</t>
  </si>
  <si>
    <t>Субсидия на финансовое обеспечение выполнения государственного задания из федерального бюджета, бюджета субъекта Российской Федерации</t>
  </si>
  <si>
    <t>5.1</t>
  </si>
  <si>
    <t>** Заполняется при формировании Планов на 2018 год (на 2018 год и на плановый период 2019 и 2020 годов).</t>
  </si>
  <si>
    <t>граммоты, представительские расходы</t>
  </si>
  <si>
    <t>государственные услуги</t>
  </si>
  <si>
    <r>
      <rPr>
        <b/>
        <sz val="10"/>
        <rFont val="Times New Roman"/>
        <family val="1"/>
        <charset val="204"/>
      </rPr>
      <t>государственные услуги</t>
    </r>
    <r>
      <rPr>
        <sz val="10"/>
        <rFont val="Times New Roman"/>
        <family val="1"/>
        <charset val="204"/>
      </rPr>
      <t xml:space="preserve"> </t>
    </r>
  </si>
  <si>
    <t>пособия, компенсации и иные социальные выплаты гражданам</t>
  </si>
  <si>
    <t>в 260 добавили граммоты и предст.расходы</t>
  </si>
  <si>
    <t>на "01" января 2018 г.</t>
  </si>
  <si>
    <t>на "____" ________________ 2018г.</t>
  </si>
  <si>
    <t>на "01" января 2020г.</t>
  </si>
  <si>
    <t>на "___" ___________ 2018г.</t>
  </si>
  <si>
    <t>на "___"___________ 2018г.</t>
  </si>
  <si>
    <t xml:space="preserve">Повышение квалификации работников в 2018 году
</t>
  </si>
  <si>
    <t>январь-декабрь 2018г.</t>
  </si>
  <si>
    <t>на 2018г. 
очередной финансовый год</t>
  </si>
  <si>
    <t>на 2020г. 
2-ой год планового периода</t>
  </si>
  <si>
    <t>за 2018г. 
текущий финансовый год</t>
  </si>
  <si>
    <t>на "___" ___________ 2018 г.</t>
  </si>
  <si>
    <t>внеб - 100 000,00</t>
  </si>
  <si>
    <t>за 2017г. 
отчетный финансовый год</t>
  </si>
  <si>
    <t>на 2020г. 
2-ый год планового периода</t>
  </si>
  <si>
    <t>(транспортный налог и т.д)</t>
  </si>
  <si>
    <t>(плата за негативное воздействие на окружающую среду и т.д)</t>
  </si>
  <si>
    <t xml:space="preserve"> (транспортный налог и т.д)</t>
  </si>
  <si>
    <t>иные платежи (плата за загрязнение окружающей среды и пр.)</t>
  </si>
  <si>
    <t xml:space="preserve">     земельный налог, налог на имущество</t>
  </si>
  <si>
    <t xml:space="preserve">    прочие налоги, сборы (транспортный налог  и т.д)</t>
  </si>
  <si>
    <t xml:space="preserve">    земельный налог, налог на имущество</t>
  </si>
  <si>
    <t>1.1.1.Фонд оплаты труда руководителей учреждения  (подразделения), их заместителей и главных бухгалтеров</t>
  </si>
  <si>
    <t>ЦМ</t>
  </si>
  <si>
    <t>Цукунфт Т.А.</t>
  </si>
  <si>
    <t>Главный бухгалтер</t>
  </si>
  <si>
    <t>на "____" ______________2018г.</t>
  </si>
  <si>
    <t>на "_____"  _______________2018г.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</si>
</sst>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1" applyFont="1"/>
    <xf numFmtId="0" fontId="5" fillId="0" borderId="0" xfId="1" applyFont="1" applyFill="1"/>
    <xf numFmtId="0" fontId="7" fillId="0" borderId="0" xfId="1" applyFont="1"/>
    <xf numFmtId="0" fontId="8" fillId="0" borderId="0" xfId="1" applyFont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3" xfId="1" applyFont="1" applyFill="1" applyBorder="1" applyAlignment="1">
      <alignment horizontal="left"/>
    </xf>
    <xf numFmtId="0" fontId="8" fillId="0" borderId="8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 wrapText="1" indent="3"/>
    </xf>
    <xf numFmtId="0" fontId="5" fillId="0" borderId="8" xfId="1" applyFont="1" applyFill="1" applyBorder="1" applyAlignment="1">
      <alignment horizontal="left" wrapText="1" indent="4"/>
    </xf>
    <xf numFmtId="0" fontId="5" fillId="0" borderId="8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4" fontId="10" fillId="0" borderId="0" xfId="0" applyNumberFormat="1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 indent="3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1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5" fillId="7" borderId="1" xfId="0" applyFont="1" applyFill="1" applyBorder="1" applyAlignment="1">
      <alignment horizontal="left" vertical="center" wrapText="1" indent="2"/>
    </xf>
    <xf numFmtId="0" fontId="1" fillId="7" borderId="1" xfId="0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4" fontId="11" fillId="7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4" fontId="1" fillId="5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4" fontId="17" fillId="5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4" fontId="17" fillId="7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4" fontId="17" fillId="2" borderId="0" xfId="0" applyNumberFormat="1" applyFont="1" applyFill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4" fontId="17" fillId="6" borderId="1" xfId="0" applyNumberFormat="1" applyFont="1" applyFill="1" applyBorder="1" applyAlignment="1">
      <alignment horizontal="center" vertical="center"/>
    </xf>
    <xf numFmtId="4" fontId="17" fillId="4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8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2"/>
    </xf>
    <xf numFmtId="0" fontId="7" fillId="0" borderId="1" xfId="0" applyFont="1" applyFill="1" applyBorder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9" xfId="1" applyFont="1" applyFill="1" applyBorder="1" applyAlignment="1">
      <alignment horizontal="left" vertical="top" wrapText="1" indent="3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1" xfId="1" applyNumberFormat="1" applyFont="1" applyFill="1" applyBorder="1" applyAlignment="1">
      <alignment horizontal="center" vertical="top"/>
    </xf>
    <xf numFmtId="4" fontId="5" fillId="0" borderId="10" xfId="1" applyNumberFormat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8" fillId="0" borderId="7" xfId="1" applyNumberFormat="1" applyFont="1" applyFill="1" applyBorder="1" applyAlignment="1">
      <alignment horizontal="center" vertical="top"/>
    </xf>
    <xf numFmtId="4" fontId="8" fillId="0" borderId="11" xfId="1" applyNumberFormat="1" applyFont="1" applyFill="1" applyBorder="1" applyAlignment="1">
      <alignment horizontal="center" vertical="top"/>
    </xf>
    <xf numFmtId="4" fontId="8" fillId="0" borderId="10" xfId="1" applyNumberFormat="1" applyFont="1" applyFill="1" applyBorder="1" applyAlignment="1">
      <alignment horizontal="center" vertical="top"/>
    </xf>
    <xf numFmtId="4" fontId="7" fillId="0" borderId="3" xfId="1" applyNumberFormat="1" applyFont="1" applyFill="1" applyBorder="1" applyAlignment="1">
      <alignment horizontal="center" vertical="top"/>
    </xf>
    <xf numFmtId="4" fontId="7" fillId="0" borderId="5" xfId="1" applyNumberFormat="1" applyFont="1" applyFill="1" applyBorder="1" applyAlignment="1">
      <alignment horizontal="center" vertical="top"/>
    </xf>
    <xf numFmtId="4" fontId="7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9" xfId="1" applyFont="1" applyFill="1" applyBorder="1" applyAlignment="1">
      <alignment horizontal="left" vertical="top" wrapText="1" indent="2"/>
    </xf>
    <xf numFmtId="0" fontId="5" fillId="0" borderId="11" xfId="1" applyFont="1" applyFill="1" applyBorder="1" applyAlignment="1">
      <alignment horizontal="left" vertical="top" wrapText="1"/>
    </xf>
    <xf numFmtId="0" fontId="5" fillId="0" borderId="10" xfId="1" applyFont="1" applyFill="1" applyBorder="1" applyAlignment="1">
      <alignment horizontal="left" vertical="top" wrapText="1"/>
    </xf>
    <xf numFmtId="0" fontId="7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7" fillId="0" borderId="5" xfId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left" vertical="top" wrapText="1"/>
    </xf>
    <xf numFmtId="0" fontId="8" fillId="0" borderId="2" xfId="1" applyFont="1" applyFill="1" applyBorder="1" applyAlignment="1">
      <alignment horizontal="left" vertical="top" wrapText="1"/>
    </xf>
    <xf numFmtId="0" fontId="8" fillId="0" borderId="9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center" vertical="top"/>
    </xf>
    <xf numFmtId="4" fontId="7" fillId="0" borderId="11" xfId="1" applyNumberFormat="1" applyFont="1" applyFill="1" applyBorder="1" applyAlignment="1">
      <alignment horizontal="center" vertical="top"/>
    </xf>
    <xf numFmtId="4" fontId="7" fillId="0" borderId="10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/>
    </xf>
    <xf numFmtId="0" fontId="5" fillId="0" borderId="9" xfId="1" applyFont="1" applyFill="1" applyBorder="1" applyAlignment="1">
      <alignment horizontal="left" vertical="top" wrapText="1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0</xdr:rowOff>
    </xdr:from>
    <xdr:to>
      <xdr:col>11</xdr:col>
      <xdr:colOff>416427</xdr:colOff>
      <xdr:row>53</xdr:row>
      <xdr:rowOff>99060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" y="0"/>
          <a:ext cx="7122025" cy="97917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Work\&#1055;&#1086;&#1083;&#1100;&#1079;&#1086;&#1074;&#1072;&#1090;&#1077;&#1083;&#1080;\&#1075;&#1083;&#1073;&#1091;&#1093;%202017\&#1055;&#1083;&#1072;&#1085;%20&#1060;&#1061;&#1044;%20&#1085;&#1072;%202017&#1075;\&#1057;&#1090;&#1088;&#1091;&#1082;&#1090;&#1091;&#1088;&#1099;%20&#1055;&#1060;&#1061;&#1044;%202017\&#1057;&#1090;&#1088;&#1091;&#1082;&#1090;&#1091;&#1088;&#1072;%20&#1055;&#1060;&#1061;&#1044;%202017%20&#8470;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-3"/>
      <sheetName val="Стр 4-5 (2017)"/>
      <sheetName val="Стр 4-5 (2018)"/>
      <sheetName val="Стр 4-5 (2019)"/>
      <sheetName val="Стр.6"/>
      <sheetName val="Стр 7"/>
      <sheetName val="стр 8-10"/>
      <sheetName val="стр.11"/>
      <sheetName val="стр 12"/>
    </sheetNames>
    <sheetDataSet>
      <sheetData sheetId="0"/>
      <sheetData sheetId="1"/>
      <sheetData sheetId="2">
        <row r="55">
          <cell r="C5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>
      <selection sqref="A1:XFD1048576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72"/>
  <sheetViews>
    <sheetView view="pageBreakPreview" zoomScaleNormal="100" workbookViewId="0">
      <selection activeCell="BU26" sqref="BU26:DC26"/>
    </sheetView>
  </sheetViews>
  <sheetFormatPr defaultColWidth="0.88671875" defaultRowHeight="13.2" x14ac:dyDescent="0.25"/>
  <cols>
    <col min="1" max="16384" width="0.88671875" style="3"/>
  </cols>
  <sheetData>
    <row r="1" spans="1:112" ht="16.5" customHeight="1" x14ac:dyDescent="0.25">
      <c r="A1" s="168" t="s">
        <v>101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S1" s="168"/>
      <c r="BT1" s="168"/>
      <c r="BU1" s="168"/>
      <c r="BV1" s="168"/>
      <c r="BW1" s="168"/>
      <c r="BX1" s="168"/>
      <c r="BY1" s="168"/>
      <c r="BZ1" s="168"/>
      <c r="CA1" s="168"/>
      <c r="CB1" s="168"/>
      <c r="CC1" s="168"/>
      <c r="CD1" s="168"/>
      <c r="CE1" s="168"/>
      <c r="CF1" s="168"/>
      <c r="CG1" s="168"/>
      <c r="CH1" s="168"/>
      <c r="CI1" s="168"/>
      <c r="CJ1" s="168"/>
      <c r="CK1" s="168"/>
      <c r="CL1" s="168"/>
      <c r="CM1" s="168"/>
      <c r="CN1" s="168"/>
      <c r="CO1" s="168"/>
      <c r="CP1" s="168"/>
      <c r="CQ1" s="168"/>
      <c r="CR1" s="168"/>
      <c r="CS1" s="168"/>
      <c r="CT1" s="168"/>
      <c r="CU1" s="168"/>
      <c r="CV1" s="168"/>
      <c r="CW1" s="168"/>
      <c r="CX1" s="168"/>
      <c r="CY1" s="168"/>
      <c r="CZ1" s="168"/>
      <c r="DA1" s="168"/>
      <c r="DB1" s="168"/>
      <c r="DC1" s="168"/>
    </row>
    <row r="2" spans="1:112" x14ac:dyDescent="0.25">
      <c r="A2" s="189" t="s">
        <v>93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89"/>
      <c r="BP2" s="189"/>
      <c r="BQ2" s="189"/>
      <c r="BR2" s="189"/>
      <c r="BS2" s="189"/>
      <c r="BT2" s="189"/>
      <c r="BU2" s="189"/>
      <c r="BV2" s="189"/>
      <c r="BW2" s="189"/>
      <c r="BX2" s="189"/>
      <c r="BY2" s="189"/>
      <c r="BZ2" s="189"/>
      <c r="CA2" s="189"/>
      <c r="CB2" s="189"/>
      <c r="CC2" s="189"/>
      <c r="CD2" s="189"/>
      <c r="CE2" s="189"/>
      <c r="CF2" s="189"/>
      <c r="CG2" s="189"/>
      <c r="CH2" s="189"/>
      <c r="CI2" s="189"/>
      <c r="CJ2" s="189"/>
      <c r="CK2" s="189"/>
      <c r="CL2" s="189"/>
      <c r="CM2" s="189"/>
      <c r="CN2" s="189"/>
      <c r="CO2" s="189"/>
      <c r="CP2" s="189"/>
      <c r="CQ2" s="189"/>
      <c r="CR2" s="189"/>
      <c r="CS2" s="189"/>
      <c r="CT2" s="189"/>
      <c r="CU2" s="189"/>
      <c r="CV2" s="189"/>
      <c r="CW2" s="189"/>
      <c r="CX2" s="189"/>
      <c r="CY2" s="189"/>
      <c r="CZ2" s="189"/>
      <c r="DA2" s="189"/>
      <c r="DB2" s="189"/>
      <c r="DC2" s="189"/>
    </row>
    <row r="3" spans="1:112" x14ac:dyDescent="0.25">
      <c r="A3" s="189" t="s">
        <v>221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89"/>
      <c r="BP3" s="189"/>
      <c r="BQ3" s="189"/>
      <c r="BR3" s="189"/>
      <c r="BS3" s="189"/>
      <c r="BT3" s="189"/>
      <c r="BU3" s="189"/>
      <c r="BV3" s="189"/>
      <c r="BW3" s="189"/>
      <c r="BX3" s="189"/>
      <c r="BY3" s="189"/>
      <c r="BZ3" s="189"/>
      <c r="CA3" s="189"/>
      <c r="CB3" s="189"/>
      <c r="CC3" s="189"/>
      <c r="CD3" s="189"/>
      <c r="CE3" s="189"/>
      <c r="CF3" s="189"/>
      <c r="CG3" s="189"/>
      <c r="CH3" s="189"/>
      <c r="CI3" s="189"/>
      <c r="CJ3" s="189"/>
      <c r="CK3" s="189"/>
      <c r="CL3" s="189"/>
      <c r="CM3" s="189"/>
      <c r="CN3" s="189"/>
      <c r="CO3" s="189"/>
      <c r="CP3" s="189"/>
      <c r="CQ3" s="189"/>
      <c r="CR3" s="189"/>
      <c r="CS3" s="189"/>
      <c r="CT3" s="189"/>
      <c r="CU3" s="189"/>
      <c r="CV3" s="189"/>
      <c r="CW3" s="189"/>
      <c r="CX3" s="189"/>
      <c r="CY3" s="189"/>
      <c r="CZ3" s="189"/>
      <c r="DA3" s="189"/>
      <c r="DB3" s="189"/>
      <c r="DC3" s="189"/>
    </row>
    <row r="4" spans="1:112" x14ac:dyDescent="0.25">
      <c r="A4" s="190" t="s">
        <v>46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0"/>
      <c r="CA4" s="190"/>
      <c r="CB4" s="190"/>
      <c r="CC4" s="190"/>
      <c r="CD4" s="190"/>
      <c r="CE4" s="190"/>
      <c r="CF4" s="190"/>
      <c r="CG4" s="190"/>
      <c r="CH4" s="190"/>
      <c r="CI4" s="190"/>
      <c r="CJ4" s="190"/>
      <c r="CK4" s="190"/>
      <c r="CL4" s="190"/>
      <c r="CM4" s="190"/>
      <c r="CN4" s="190"/>
      <c r="CO4" s="190"/>
      <c r="CP4" s="190"/>
      <c r="CQ4" s="190"/>
      <c r="CR4" s="190"/>
      <c r="CS4" s="190"/>
      <c r="CT4" s="190"/>
      <c r="CU4" s="190"/>
      <c r="CV4" s="190"/>
      <c r="CW4" s="190"/>
      <c r="CX4" s="190"/>
      <c r="CY4" s="190"/>
      <c r="CZ4" s="190"/>
      <c r="DA4" s="190"/>
      <c r="DB4" s="190"/>
      <c r="DC4" s="190"/>
    </row>
    <row r="5" spans="1:112" ht="3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</row>
    <row r="6" spans="1:112" ht="15" customHeight="1" x14ac:dyDescent="0.25">
      <c r="A6" s="195" t="s">
        <v>0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P6" s="196"/>
      <c r="AQ6" s="196"/>
      <c r="AR6" s="196"/>
      <c r="AS6" s="196"/>
      <c r="AT6" s="196"/>
      <c r="AU6" s="196"/>
      <c r="AV6" s="196"/>
      <c r="AW6" s="196"/>
      <c r="AX6" s="196"/>
      <c r="AY6" s="196"/>
      <c r="AZ6" s="196"/>
      <c r="BA6" s="196"/>
      <c r="BB6" s="196"/>
      <c r="BC6" s="196"/>
      <c r="BD6" s="196"/>
      <c r="BE6" s="196"/>
      <c r="BF6" s="196"/>
      <c r="BG6" s="196"/>
      <c r="BH6" s="196"/>
      <c r="BI6" s="196"/>
      <c r="BJ6" s="196"/>
      <c r="BK6" s="196"/>
      <c r="BL6" s="196"/>
      <c r="BM6" s="196"/>
      <c r="BN6" s="196"/>
      <c r="BO6" s="196"/>
      <c r="BP6" s="196"/>
      <c r="BQ6" s="196"/>
      <c r="BR6" s="196"/>
      <c r="BS6" s="196"/>
      <c r="BT6" s="197"/>
      <c r="BU6" s="195" t="s">
        <v>45</v>
      </c>
      <c r="BV6" s="196"/>
      <c r="BW6" s="196"/>
      <c r="BX6" s="196"/>
      <c r="BY6" s="196"/>
      <c r="BZ6" s="196"/>
      <c r="CA6" s="196"/>
      <c r="CB6" s="196"/>
      <c r="CC6" s="196"/>
      <c r="CD6" s="196"/>
      <c r="CE6" s="196"/>
      <c r="CF6" s="196"/>
      <c r="CG6" s="196"/>
      <c r="CH6" s="196"/>
      <c r="CI6" s="196"/>
      <c r="CJ6" s="196"/>
      <c r="CK6" s="196"/>
      <c r="CL6" s="196"/>
      <c r="CM6" s="196"/>
      <c r="CN6" s="196"/>
      <c r="CO6" s="196"/>
      <c r="CP6" s="196"/>
      <c r="CQ6" s="196"/>
      <c r="CR6" s="196"/>
      <c r="CS6" s="196"/>
      <c r="CT6" s="196"/>
      <c r="CU6" s="196"/>
      <c r="CV6" s="196"/>
      <c r="CW6" s="196"/>
      <c r="CX6" s="196"/>
      <c r="CY6" s="196"/>
      <c r="CZ6" s="196"/>
      <c r="DA6" s="196"/>
      <c r="DB6" s="196"/>
      <c r="DC6" s="197"/>
      <c r="DH6" s="85"/>
    </row>
    <row r="7" spans="1:112" s="5" customFormat="1" ht="15" customHeight="1" x14ac:dyDescent="0.25">
      <c r="A7" s="23"/>
      <c r="B7" s="191" t="s">
        <v>40</v>
      </c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1"/>
      <c r="AQ7" s="191"/>
      <c r="AR7" s="191"/>
      <c r="AS7" s="191"/>
      <c r="AT7" s="191"/>
      <c r="AU7" s="191"/>
      <c r="AV7" s="191"/>
      <c r="AW7" s="191"/>
      <c r="AX7" s="191"/>
      <c r="AY7" s="191"/>
      <c r="AZ7" s="191"/>
      <c r="BA7" s="191"/>
      <c r="BB7" s="191"/>
      <c r="BC7" s="191"/>
      <c r="BD7" s="191"/>
      <c r="BE7" s="191"/>
      <c r="BF7" s="191"/>
      <c r="BG7" s="191"/>
      <c r="BH7" s="191"/>
      <c r="BI7" s="191"/>
      <c r="BJ7" s="191"/>
      <c r="BK7" s="191"/>
      <c r="BL7" s="191"/>
      <c r="BM7" s="191"/>
      <c r="BN7" s="191"/>
      <c r="BO7" s="191"/>
      <c r="BP7" s="191"/>
      <c r="BQ7" s="191"/>
      <c r="BR7" s="191"/>
      <c r="BS7" s="191"/>
      <c r="BT7" s="192"/>
      <c r="BU7" s="198">
        <f>BU9+BU16</f>
        <v>369256429.45999998</v>
      </c>
      <c r="BV7" s="199"/>
      <c r="BW7" s="199"/>
      <c r="BX7" s="199"/>
      <c r="BY7" s="199"/>
      <c r="BZ7" s="199"/>
      <c r="CA7" s="199"/>
      <c r="CB7" s="199"/>
      <c r="CC7" s="199"/>
      <c r="CD7" s="199"/>
      <c r="CE7" s="199"/>
      <c r="CF7" s="199"/>
      <c r="CG7" s="199"/>
      <c r="CH7" s="199"/>
      <c r="CI7" s="199"/>
      <c r="CJ7" s="199"/>
      <c r="CK7" s="199"/>
      <c r="CL7" s="199"/>
      <c r="CM7" s="199"/>
      <c r="CN7" s="199"/>
      <c r="CO7" s="199"/>
      <c r="CP7" s="199"/>
      <c r="CQ7" s="199"/>
      <c r="CR7" s="199"/>
      <c r="CS7" s="199"/>
      <c r="CT7" s="199"/>
      <c r="CU7" s="199"/>
      <c r="CV7" s="199"/>
      <c r="CW7" s="199"/>
      <c r="CX7" s="199"/>
      <c r="CY7" s="199"/>
      <c r="CZ7" s="199"/>
      <c r="DA7" s="199"/>
      <c r="DB7" s="199"/>
      <c r="DC7" s="200"/>
    </row>
    <row r="8" spans="1:112" s="6" customFormat="1" ht="15" customHeight="1" x14ac:dyDescent="0.25">
      <c r="A8" s="24"/>
      <c r="B8" s="193" t="s">
        <v>8</v>
      </c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  <c r="BJ8" s="193"/>
      <c r="BK8" s="193"/>
      <c r="BL8" s="193"/>
      <c r="BM8" s="193"/>
      <c r="BN8" s="193"/>
      <c r="BO8" s="193"/>
      <c r="BP8" s="193"/>
      <c r="BQ8" s="193"/>
      <c r="BR8" s="193"/>
      <c r="BS8" s="193"/>
      <c r="BT8" s="194"/>
      <c r="BU8" s="179"/>
      <c r="BV8" s="180"/>
      <c r="BW8" s="180"/>
      <c r="BX8" s="180"/>
      <c r="BY8" s="180"/>
      <c r="BZ8" s="180"/>
      <c r="CA8" s="180"/>
      <c r="CB8" s="180"/>
      <c r="CC8" s="180"/>
      <c r="CD8" s="180"/>
      <c r="CE8" s="180"/>
      <c r="CF8" s="180"/>
      <c r="CG8" s="180"/>
      <c r="CH8" s="180"/>
      <c r="CI8" s="180"/>
      <c r="CJ8" s="180"/>
      <c r="CK8" s="180"/>
      <c r="CL8" s="180"/>
      <c r="CM8" s="180"/>
      <c r="CN8" s="180"/>
      <c r="CO8" s="180"/>
      <c r="CP8" s="180"/>
      <c r="CQ8" s="180"/>
      <c r="CR8" s="180"/>
      <c r="CS8" s="180"/>
      <c r="CT8" s="180"/>
      <c r="CU8" s="180"/>
      <c r="CV8" s="180"/>
      <c r="CW8" s="180"/>
      <c r="CX8" s="180"/>
      <c r="CY8" s="180"/>
      <c r="CZ8" s="180"/>
      <c r="DA8" s="180"/>
      <c r="DB8" s="180"/>
      <c r="DC8" s="181"/>
    </row>
    <row r="9" spans="1:112" ht="24.75" customHeight="1" x14ac:dyDescent="0.25">
      <c r="A9" s="25"/>
      <c r="B9" s="177" t="s">
        <v>39</v>
      </c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/>
      <c r="BK9" s="177"/>
      <c r="BL9" s="177"/>
      <c r="BM9" s="177"/>
      <c r="BN9" s="177"/>
      <c r="BO9" s="177"/>
      <c r="BP9" s="177"/>
      <c r="BQ9" s="177"/>
      <c r="BR9" s="177"/>
      <c r="BS9" s="177"/>
      <c r="BT9" s="178"/>
      <c r="BU9" s="174">
        <f>BU11+BU12+BU13+BU14</f>
        <v>341314091.27999997</v>
      </c>
      <c r="BV9" s="175"/>
      <c r="BW9" s="175"/>
      <c r="BX9" s="175"/>
      <c r="BY9" s="175"/>
      <c r="BZ9" s="175"/>
      <c r="CA9" s="175"/>
      <c r="CB9" s="175"/>
      <c r="CC9" s="175"/>
      <c r="CD9" s="175"/>
      <c r="CE9" s="175"/>
      <c r="CF9" s="175"/>
      <c r="CG9" s="175"/>
      <c r="CH9" s="175"/>
      <c r="CI9" s="175"/>
      <c r="CJ9" s="175"/>
      <c r="CK9" s="175"/>
      <c r="CL9" s="175"/>
      <c r="CM9" s="175"/>
      <c r="CN9" s="175"/>
      <c r="CO9" s="175"/>
      <c r="CP9" s="175"/>
      <c r="CQ9" s="175"/>
      <c r="CR9" s="175"/>
      <c r="CS9" s="175"/>
      <c r="CT9" s="175"/>
      <c r="CU9" s="175"/>
      <c r="CV9" s="175"/>
      <c r="CW9" s="175"/>
      <c r="CX9" s="175"/>
      <c r="CY9" s="175"/>
      <c r="CZ9" s="175"/>
      <c r="DA9" s="175"/>
      <c r="DB9" s="175"/>
      <c r="DC9" s="176"/>
    </row>
    <row r="10" spans="1:112" ht="15" customHeight="1" x14ac:dyDescent="0.25">
      <c r="A10" s="26"/>
      <c r="B10" s="185" t="s">
        <v>4</v>
      </c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5"/>
      <c r="BE10" s="185"/>
      <c r="BF10" s="185"/>
      <c r="BG10" s="185"/>
      <c r="BH10" s="185"/>
      <c r="BI10" s="185"/>
      <c r="BJ10" s="185"/>
      <c r="BK10" s="185"/>
      <c r="BL10" s="185"/>
      <c r="BM10" s="185"/>
      <c r="BN10" s="185"/>
      <c r="BO10" s="185"/>
      <c r="BP10" s="185"/>
      <c r="BQ10" s="185"/>
      <c r="BR10" s="185"/>
      <c r="BS10" s="185"/>
      <c r="BT10" s="186"/>
      <c r="BU10" s="174"/>
      <c r="BV10" s="175"/>
      <c r="BW10" s="175"/>
      <c r="BX10" s="175"/>
      <c r="BY10" s="175"/>
      <c r="BZ10" s="175"/>
      <c r="CA10" s="175"/>
      <c r="CB10" s="175"/>
      <c r="CC10" s="175"/>
      <c r="CD10" s="175"/>
      <c r="CE10" s="175"/>
      <c r="CF10" s="175"/>
      <c r="CG10" s="175"/>
      <c r="CH10" s="175"/>
      <c r="CI10" s="175"/>
      <c r="CJ10" s="175"/>
      <c r="CK10" s="175"/>
      <c r="CL10" s="175"/>
      <c r="CM10" s="175"/>
      <c r="CN10" s="175"/>
      <c r="CO10" s="175"/>
      <c r="CP10" s="175"/>
      <c r="CQ10" s="175"/>
      <c r="CR10" s="175"/>
      <c r="CS10" s="175"/>
      <c r="CT10" s="175"/>
      <c r="CU10" s="175"/>
      <c r="CV10" s="175"/>
      <c r="CW10" s="175"/>
      <c r="CX10" s="175"/>
      <c r="CY10" s="175"/>
      <c r="CZ10" s="175"/>
      <c r="DA10" s="175"/>
      <c r="DB10" s="175"/>
      <c r="DC10" s="176"/>
    </row>
    <row r="11" spans="1:112" ht="45" customHeight="1" x14ac:dyDescent="0.25">
      <c r="A11" s="25"/>
      <c r="B11" s="177" t="s">
        <v>41</v>
      </c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7"/>
      <c r="BF11" s="177"/>
      <c r="BG11" s="177"/>
      <c r="BH11" s="177"/>
      <c r="BI11" s="177"/>
      <c r="BJ11" s="177"/>
      <c r="BK11" s="177"/>
      <c r="BL11" s="177"/>
      <c r="BM11" s="177"/>
      <c r="BN11" s="177"/>
      <c r="BO11" s="177"/>
      <c r="BP11" s="177"/>
      <c r="BQ11" s="177"/>
      <c r="BR11" s="177"/>
      <c r="BS11" s="177"/>
      <c r="BT11" s="178"/>
      <c r="BU11" s="171">
        <v>341314091.27999997</v>
      </c>
      <c r="BV11" s="172"/>
      <c r="BW11" s="172"/>
      <c r="BX11" s="172"/>
      <c r="BY11" s="172"/>
      <c r="BZ11" s="172"/>
      <c r="CA11" s="172"/>
      <c r="CB11" s="172"/>
      <c r="CC11" s="172"/>
      <c r="CD11" s="172"/>
      <c r="CE11" s="172"/>
      <c r="CF11" s="172"/>
      <c r="CG11" s="172"/>
      <c r="CH11" s="172"/>
      <c r="CI11" s="172"/>
      <c r="CJ11" s="172"/>
      <c r="CK11" s="172"/>
      <c r="CL11" s="172"/>
      <c r="CM11" s="172"/>
      <c r="CN11" s="172"/>
      <c r="CO11" s="172"/>
      <c r="CP11" s="172"/>
      <c r="CQ11" s="172"/>
      <c r="CR11" s="172"/>
      <c r="CS11" s="172"/>
      <c r="CT11" s="172"/>
      <c r="CU11" s="172"/>
      <c r="CV11" s="172"/>
      <c r="CW11" s="172"/>
      <c r="CX11" s="172"/>
      <c r="CY11" s="172"/>
      <c r="CZ11" s="172"/>
      <c r="DA11" s="172"/>
      <c r="DB11" s="172"/>
      <c r="DC11" s="173"/>
    </row>
    <row r="12" spans="1:112" ht="44.25" customHeight="1" x14ac:dyDescent="0.25">
      <c r="A12" s="25"/>
      <c r="B12" s="177" t="s">
        <v>42</v>
      </c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  <c r="BB12" s="177"/>
      <c r="BC12" s="177"/>
      <c r="BD12" s="177"/>
      <c r="BE12" s="177"/>
      <c r="BF12" s="177"/>
      <c r="BG12" s="177"/>
      <c r="BH12" s="177"/>
      <c r="BI12" s="177"/>
      <c r="BJ12" s="177"/>
      <c r="BK12" s="177"/>
      <c r="BL12" s="177"/>
      <c r="BM12" s="177"/>
      <c r="BN12" s="177"/>
      <c r="BO12" s="177"/>
      <c r="BP12" s="177"/>
      <c r="BQ12" s="177"/>
      <c r="BR12" s="177"/>
      <c r="BS12" s="177"/>
      <c r="BT12" s="178"/>
      <c r="BU12" s="171">
        <v>0</v>
      </c>
      <c r="BV12" s="172"/>
      <c r="BW12" s="172"/>
      <c r="BX12" s="172"/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/>
      <c r="CM12" s="172"/>
      <c r="CN12" s="172"/>
      <c r="CO12" s="172"/>
      <c r="CP12" s="172"/>
      <c r="CQ12" s="172"/>
      <c r="CR12" s="172"/>
      <c r="CS12" s="172"/>
      <c r="CT12" s="172"/>
      <c r="CU12" s="172"/>
      <c r="CV12" s="172"/>
      <c r="CW12" s="172"/>
      <c r="CX12" s="172"/>
      <c r="CY12" s="172"/>
      <c r="CZ12" s="172"/>
      <c r="DA12" s="172"/>
      <c r="DB12" s="172"/>
      <c r="DC12" s="173"/>
    </row>
    <row r="13" spans="1:112" ht="41.25" customHeight="1" x14ac:dyDescent="0.25">
      <c r="A13" s="25"/>
      <c r="B13" s="177" t="s">
        <v>43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  <c r="BB13" s="177"/>
      <c r="BC13" s="177"/>
      <c r="BD13" s="177"/>
      <c r="BE13" s="177"/>
      <c r="BF13" s="177"/>
      <c r="BG13" s="177"/>
      <c r="BH13" s="177"/>
      <c r="BI13" s="177"/>
      <c r="BJ13" s="177"/>
      <c r="BK13" s="177"/>
      <c r="BL13" s="177"/>
      <c r="BM13" s="177"/>
      <c r="BN13" s="177"/>
      <c r="BO13" s="177"/>
      <c r="BP13" s="177"/>
      <c r="BQ13" s="177"/>
      <c r="BR13" s="177"/>
      <c r="BS13" s="177"/>
      <c r="BT13" s="178"/>
      <c r="BU13" s="171">
        <v>0</v>
      </c>
      <c r="BV13" s="172"/>
      <c r="BW13" s="172"/>
      <c r="BX13" s="172"/>
      <c r="BY13" s="172"/>
      <c r="BZ13" s="172"/>
      <c r="CA13" s="172"/>
      <c r="CB13" s="172"/>
      <c r="CC13" s="172"/>
      <c r="CD13" s="172"/>
      <c r="CE13" s="172"/>
      <c r="CF13" s="172"/>
      <c r="CG13" s="172"/>
      <c r="CH13" s="172"/>
      <c r="CI13" s="172"/>
      <c r="CJ13" s="172"/>
      <c r="CK13" s="172"/>
      <c r="CL13" s="172"/>
      <c r="CM13" s="172"/>
      <c r="CN13" s="172"/>
      <c r="CO13" s="172"/>
      <c r="CP13" s="172"/>
      <c r="CQ13" s="172"/>
      <c r="CR13" s="172"/>
      <c r="CS13" s="172"/>
      <c r="CT13" s="172"/>
      <c r="CU13" s="172"/>
      <c r="CV13" s="172"/>
      <c r="CW13" s="172"/>
      <c r="CX13" s="172"/>
      <c r="CY13" s="172"/>
      <c r="CZ13" s="172"/>
      <c r="DA13" s="172"/>
      <c r="DB13" s="172"/>
      <c r="DC13" s="173"/>
    </row>
    <row r="14" spans="1:112" ht="29.25" customHeight="1" x14ac:dyDescent="0.25">
      <c r="A14" s="25"/>
      <c r="B14" s="177" t="s">
        <v>33</v>
      </c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  <c r="BB14" s="177"/>
      <c r="BC14" s="177"/>
      <c r="BD14" s="177"/>
      <c r="BE14" s="177"/>
      <c r="BF14" s="177"/>
      <c r="BG14" s="177"/>
      <c r="BH14" s="177"/>
      <c r="BI14" s="177"/>
      <c r="BJ14" s="177"/>
      <c r="BK14" s="177"/>
      <c r="BL14" s="177"/>
      <c r="BM14" s="177"/>
      <c r="BN14" s="177"/>
      <c r="BO14" s="177"/>
      <c r="BP14" s="177"/>
      <c r="BQ14" s="177"/>
      <c r="BR14" s="177"/>
      <c r="BS14" s="177"/>
      <c r="BT14" s="178"/>
      <c r="BU14" s="171">
        <v>0</v>
      </c>
      <c r="BV14" s="172"/>
      <c r="BW14" s="172"/>
      <c r="BX14" s="172"/>
      <c r="BY14" s="172"/>
      <c r="BZ14" s="172"/>
      <c r="CA14" s="172"/>
      <c r="CB14" s="172"/>
      <c r="CC14" s="172"/>
      <c r="CD14" s="172"/>
      <c r="CE14" s="172"/>
      <c r="CF14" s="172"/>
      <c r="CG14" s="172"/>
      <c r="CH14" s="172"/>
      <c r="CI14" s="172"/>
      <c r="CJ14" s="172"/>
      <c r="CK14" s="172"/>
      <c r="CL14" s="172"/>
      <c r="CM14" s="172"/>
      <c r="CN14" s="172"/>
      <c r="CO14" s="172"/>
      <c r="CP14" s="172"/>
      <c r="CQ14" s="172"/>
      <c r="CR14" s="172"/>
      <c r="CS14" s="172"/>
      <c r="CT14" s="172"/>
      <c r="CU14" s="172"/>
      <c r="CV14" s="172"/>
      <c r="CW14" s="172"/>
      <c r="CX14" s="172"/>
      <c r="CY14" s="172"/>
      <c r="CZ14" s="172"/>
      <c r="DA14" s="172"/>
      <c r="DB14" s="172"/>
      <c r="DC14" s="173"/>
    </row>
    <row r="15" spans="1:112" ht="22.5" customHeight="1" x14ac:dyDescent="0.25">
      <c r="A15" s="25"/>
      <c r="B15" s="177" t="s">
        <v>34</v>
      </c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  <c r="BB15" s="177"/>
      <c r="BC15" s="177"/>
      <c r="BD15" s="177"/>
      <c r="BE15" s="177"/>
      <c r="BF15" s="177"/>
      <c r="BG15" s="177"/>
      <c r="BH15" s="177"/>
      <c r="BI15" s="177"/>
      <c r="BJ15" s="177"/>
      <c r="BK15" s="177"/>
      <c r="BL15" s="177"/>
      <c r="BM15" s="177"/>
      <c r="BN15" s="177"/>
      <c r="BO15" s="177"/>
      <c r="BP15" s="177"/>
      <c r="BQ15" s="177"/>
      <c r="BR15" s="177"/>
      <c r="BS15" s="177"/>
      <c r="BT15" s="178"/>
      <c r="BU15" s="171">
        <v>251212020.13999999</v>
      </c>
      <c r="BV15" s="172"/>
      <c r="BW15" s="172"/>
      <c r="BX15" s="172"/>
      <c r="BY15" s="172"/>
      <c r="BZ15" s="172"/>
      <c r="CA15" s="172"/>
      <c r="CB15" s="172"/>
      <c r="CC15" s="172"/>
      <c r="CD15" s="172"/>
      <c r="CE15" s="172"/>
      <c r="CF15" s="172"/>
      <c r="CG15" s="172"/>
      <c r="CH15" s="172"/>
      <c r="CI15" s="172"/>
      <c r="CJ15" s="172"/>
      <c r="CK15" s="172"/>
      <c r="CL15" s="172"/>
      <c r="CM15" s="172"/>
      <c r="CN15" s="172"/>
      <c r="CO15" s="172"/>
      <c r="CP15" s="172"/>
      <c r="CQ15" s="172"/>
      <c r="CR15" s="172"/>
      <c r="CS15" s="172"/>
      <c r="CT15" s="172"/>
      <c r="CU15" s="172"/>
      <c r="CV15" s="172"/>
      <c r="CW15" s="172"/>
      <c r="CX15" s="172"/>
      <c r="CY15" s="172"/>
      <c r="CZ15" s="172"/>
      <c r="DA15" s="172"/>
      <c r="DB15" s="172"/>
      <c r="DC15" s="173"/>
    </row>
    <row r="16" spans="1:112" ht="24.75" customHeight="1" x14ac:dyDescent="0.25">
      <c r="A16" s="25"/>
      <c r="B16" s="177" t="s">
        <v>38</v>
      </c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  <c r="BI16" s="177"/>
      <c r="BJ16" s="177"/>
      <c r="BK16" s="177"/>
      <c r="BL16" s="177"/>
      <c r="BM16" s="177"/>
      <c r="BN16" s="177"/>
      <c r="BO16" s="177"/>
      <c r="BP16" s="177"/>
      <c r="BQ16" s="177"/>
      <c r="BR16" s="177"/>
      <c r="BS16" s="177"/>
      <c r="BT16" s="178"/>
      <c r="BU16" s="171">
        <f>SUM(BU18:DC21)</f>
        <v>27942338.18</v>
      </c>
      <c r="BV16" s="172"/>
      <c r="BW16" s="172"/>
      <c r="BX16" s="172"/>
      <c r="BY16" s="172"/>
      <c r="BZ16" s="172"/>
      <c r="CA16" s="172"/>
      <c r="CB16" s="172"/>
      <c r="CC16" s="172"/>
      <c r="CD16" s="172"/>
      <c r="CE16" s="172"/>
      <c r="CF16" s="172"/>
      <c r="CG16" s="172"/>
      <c r="CH16" s="172"/>
      <c r="CI16" s="172"/>
      <c r="CJ16" s="172"/>
      <c r="CK16" s="172"/>
      <c r="CL16" s="172"/>
      <c r="CM16" s="172"/>
      <c r="CN16" s="172"/>
      <c r="CO16" s="172"/>
      <c r="CP16" s="172"/>
      <c r="CQ16" s="172"/>
      <c r="CR16" s="172"/>
      <c r="CS16" s="172"/>
      <c r="CT16" s="172"/>
      <c r="CU16" s="172"/>
      <c r="CV16" s="172"/>
      <c r="CW16" s="172"/>
      <c r="CX16" s="172"/>
      <c r="CY16" s="172"/>
      <c r="CZ16" s="172"/>
      <c r="DA16" s="172"/>
      <c r="DB16" s="172"/>
      <c r="DC16" s="173"/>
    </row>
    <row r="17" spans="1:107" ht="15" customHeight="1" x14ac:dyDescent="0.25">
      <c r="A17" s="27"/>
      <c r="B17" s="185" t="s">
        <v>4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  <c r="AI17" s="185"/>
      <c r="AJ17" s="185"/>
      <c r="AK17" s="185"/>
      <c r="AL17" s="185"/>
      <c r="AM17" s="185"/>
      <c r="AN17" s="185"/>
      <c r="AO17" s="185"/>
      <c r="AP17" s="185"/>
      <c r="AQ17" s="185"/>
      <c r="AR17" s="185"/>
      <c r="AS17" s="185"/>
      <c r="AT17" s="185"/>
      <c r="AU17" s="185"/>
      <c r="AV17" s="185"/>
      <c r="AW17" s="185"/>
      <c r="AX17" s="185"/>
      <c r="AY17" s="185"/>
      <c r="AZ17" s="185"/>
      <c r="BA17" s="185"/>
      <c r="BB17" s="185"/>
      <c r="BC17" s="185"/>
      <c r="BD17" s="185"/>
      <c r="BE17" s="185"/>
      <c r="BF17" s="185"/>
      <c r="BG17" s="185"/>
      <c r="BH17" s="185"/>
      <c r="BI17" s="185"/>
      <c r="BJ17" s="185"/>
      <c r="BK17" s="185"/>
      <c r="BL17" s="185"/>
      <c r="BM17" s="185"/>
      <c r="BN17" s="185"/>
      <c r="BO17" s="185"/>
      <c r="BP17" s="185"/>
      <c r="BQ17" s="185"/>
      <c r="BR17" s="185"/>
      <c r="BS17" s="185"/>
      <c r="BT17" s="186"/>
      <c r="BU17" s="171"/>
      <c r="BV17" s="172"/>
      <c r="BW17" s="172"/>
      <c r="BX17" s="172"/>
      <c r="BY17" s="172"/>
      <c r="BZ17" s="172"/>
      <c r="CA17" s="172"/>
      <c r="CB17" s="172"/>
      <c r="CC17" s="172"/>
      <c r="CD17" s="172"/>
      <c r="CE17" s="172"/>
      <c r="CF17" s="172"/>
      <c r="CG17" s="172"/>
      <c r="CH17" s="172"/>
      <c r="CI17" s="172"/>
      <c r="CJ17" s="172"/>
      <c r="CK17" s="172"/>
      <c r="CL17" s="172"/>
      <c r="CM17" s="172"/>
      <c r="CN17" s="172"/>
      <c r="CO17" s="172"/>
      <c r="CP17" s="172"/>
      <c r="CQ17" s="172"/>
      <c r="CR17" s="172"/>
      <c r="CS17" s="172"/>
      <c r="CT17" s="172"/>
      <c r="CU17" s="172"/>
      <c r="CV17" s="172"/>
      <c r="CW17" s="172"/>
      <c r="CX17" s="172"/>
      <c r="CY17" s="172"/>
      <c r="CZ17" s="172"/>
      <c r="DA17" s="172"/>
      <c r="DB17" s="172"/>
      <c r="DC17" s="173"/>
    </row>
    <row r="18" spans="1:107" ht="15" customHeight="1" x14ac:dyDescent="0.25">
      <c r="A18" s="25"/>
      <c r="B18" s="177" t="s">
        <v>37</v>
      </c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  <c r="BI18" s="177"/>
      <c r="BJ18" s="177"/>
      <c r="BK18" s="177"/>
      <c r="BL18" s="177"/>
      <c r="BM18" s="177"/>
      <c r="BN18" s="177"/>
      <c r="BO18" s="177"/>
      <c r="BP18" s="177"/>
      <c r="BQ18" s="177"/>
      <c r="BR18" s="177"/>
      <c r="BS18" s="177"/>
      <c r="BT18" s="178"/>
      <c r="BU18" s="171">
        <v>6260542.9500000002</v>
      </c>
      <c r="BV18" s="172"/>
      <c r="BW18" s="172"/>
      <c r="BX18" s="172"/>
      <c r="BY18" s="172"/>
      <c r="BZ18" s="172"/>
      <c r="CA18" s="172"/>
      <c r="CB18" s="172"/>
      <c r="CC18" s="172"/>
      <c r="CD18" s="172"/>
      <c r="CE18" s="172"/>
      <c r="CF18" s="172"/>
      <c r="CG18" s="172"/>
      <c r="CH18" s="172"/>
      <c r="CI18" s="172"/>
      <c r="CJ18" s="172"/>
      <c r="CK18" s="172"/>
      <c r="CL18" s="172"/>
      <c r="CM18" s="172"/>
      <c r="CN18" s="172"/>
      <c r="CO18" s="172"/>
      <c r="CP18" s="172"/>
      <c r="CQ18" s="172"/>
      <c r="CR18" s="172"/>
      <c r="CS18" s="172"/>
      <c r="CT18" s="172"/>
      <c r="CU18" s="172"/>
      <c r="CV18" s="172"/>
      <c r="CW18" s="172"/>
      <c r="CX18" s="172"/>
      <c r="CY18" s="172"/>
      <c r="CZ18" s="172"/>
      <c r="DA18" s="172"/>
      <c r="DB18" s="172"/>
      <c r="DC18" s="173"/>
    </row>
    <row r="19" spans="1:107" ht="39" customHeight="1" x14ac:dyDescent="0.25">
      <c r="A19" s="25"/>
      <c r="B19" s="177" t="s">
        <v>147</v>
      </c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  <c r="BI19" s="177"/>
      <c r="BJ19" s="177"/>
      <c r="BK19" s="177"/>
      <c r="BL19" s="177"/>
      <c r="BM19" s="177"/>
      <c r="BN19" s="177"/>
      <c r="BO19" s="177"/>
      <c r="BP19" s="177"/>
      <c r="BQ19" s="177"/>
      <c r="BR19" s="177"/>
      <c r="BS19" s="177"/>
      <c r="BT19" s="178"/>
      <c r="BU19" s="171">
        <v>15994903.98</v>
      </c>
      <c r="BV19" s="172"/>
      <c r="BW19" s="172"/>
      <c r="BX19" s="172"/>
      <c r="BY19" s="172"/>
      <c r="BZ19" s="172"/>
      <c r="CA19" s="172"/>
      <c r="CB19" s="172"/>
      <c r="CC19" s="172"/>
      <c r="CD19" s="172"/>
      <c r="CE19" s="172"/>
      <c r="CF19" s="172"/>
      <c r="CG19" s="172"/>
      <c r="CH19" s="172"/>
      <c r="CI19" s="172"/>
      <c r="CJ19" s="172"/>
      <c r="CK19" s="172"/>
      <c r="CL19" s="172"/>
      <c r="CM19" s="172"/>
      <c r="CN19" s="172"/>
      <c r="CO19" s="172"/>
      <c r="CP19" s="172"/>
      <c r="CQ19" s="172"/>
      <c r="CR19" s="172"/>
      <c r="CS19" s="172"/>
      <c r="CT19" s="172"/>
      <c r="CU19" s="172"/>
      <c r="CV19" s="172"/>
      <c r="CW19" s="172"/>
      <c r="CX19" s="172"/>
      <c r="CY19" s="172"/>
      <c r="CZ19" s="172"/>
      <c r="DA19" s="172"/>
      <c r="DB19" s="172"/>
      <c r="DC19" s="173"/>
    </row>
    <row r="20" spans="1:107" ht="39" customHeight="1" x14ac:dyDescent="0.25">
      <c r="A20" s="25"/>
      <c r="B20" s="177" t="s">
        <v>44</v>
      </c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7"/>
      <c r="BF20" s="177"/>
      <c r="BG20" s="177"/>
      <c r="BH20" s="177"/>
      <c r="BI20" s="177"/>
      <c r="BJ20" s="177"/>
      <c r="BK20" s="177"/>
      <c r="BL20" s="177"/>
      <c r="BM20" s="177"/>
      <c r="BN20" s="177"/>
      <c r="BO20" s="177"/>
      <c r="BP20" s="177"/>
      <c r="BQ20" s="177"/>
      <c r="BR20" s="177"/>
      <c r="BS20" s="177"/>
      <c r="BT20" s="178"/>
      <c r="BU20" s="171">
        <v>5686891.25</v>
      </c>
      <c r="BV20" s="172"/>
      <c r="BW20" s="172"/>
      <c r="BX20" s="172"/>
      <c r="BY20" s="172"/>
      <c r="BZ20" s="172"/>
      <c r="CA20" s="172"/>
      <c r="CB20" s="172"/>
      <c r="CC20" s="172"/>
      <c r="CD20" s="172"/>
      <c r="CE20" s="172"/>
      <c r="CF20" s="172"/>
      <c r="CG20" s="172"/>
      <c r="CH20" s="172"/>
      <c r="CI20" s="172"/>
      <c r="CJ20" s="172"/>
      <c r="CK20" s="172"/>
      <c r="CL20" s="172"/>
      <c r="CM20" s="172"/>
      <c r="CN20" s="172"/>
      <c r="CO20" s="172"/>
      <c r="CP20" s="172"/>
      <c r="CQ20" s="172"/>
      <c r="CR20" s="172"/>
      <c r="CS20" s="172"/>
      <c r="CT20" s="172"/>
      <c r="CU20" s="172"/>
      <c r="CV20" s="172"/>
      <c r="CW20" s="172"/>
      <c r="CX20" s="172"/>
      <c r="CY20" s="172"/>
      <c r="CZ20" s="172"/>
      <c r="DA20" s="172"/>
      <c r="DB20" s="172"/>
      <c r="DC20" s="173"/>
    </row>
    <row r="21" spans="1:107" ht="26.25" customHeight="1" x14ac:dyDescent="0.25">
      <c r="A21" s="25"/>
      <c r="B21" s="177" t="s">
        <v>148</v>
      </c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  <c r="BI21" s="177"/>
      <c r="BJ21" s="177"/>
      <c r="BK21" s="177"/>
      <c r="BL21" s="177"/>
      <c r="BM21" s="177"/>
      <c r="BN21" s="177"/>
      <c r="BO21" s="177"/>
      <c r="BP21" s="177"/>
      <c r="BQ21" s="177"/>
      <c r="BR21" s="177"/>
      <c r="BS21" s="177"/>
      <c r="BT21" s="178"/>
      <c r="BU21" s="171">
        <v>0</v>
      </c>
      <c r="BV21" s="172"/>
      <c r="BW21" s="172"/>
      <c r="BX21" s="172"/>
      <c r="BY21" s="172"/>
      <c r="BZ21" s="172"/>
      <c r="CA21" s="172"/>
      <c r="CB21" s="172"/>
      <c r="CC21" s="172"/>
      <c r="CD21" s="172"/>
      <c r="CE21" s="172"/>
      <c r="CF21" s="172"/>
      <c r="CG21" s="172"/>
      <c r="CH21" s="172"/>
      <c r="CI21" s="172"/>
      <c r="CJ21" s="172"/>
      <c r="CK21" s="172"/>
      <c r="CL21" s="172"/>
      <c r="CM21" s="172"/>
      <c r="CN21" s="172"/>
      <c r="CO21" s="172"/>
      <c r="CP21" s="172"/>
      <c r="CQ21" s="172"/>
      <c r="CR21" s="172"/>
      <c r="CS21" s="172"/>
      <c r="CT21" s="172"/>
      <c r="CU21" s="172"/>
      <c r="CV21" s="172"/>
      <c r="CW21" s="172"/>
      <c r="CX21" s="172"/>
      <c r="CY21" s="172"/>
      <c r="CZ21" s="172"/>
      <c r="DA21" s="172"/>
      <c r="DB21" s="172"/>
      <c r="DC21" s="173"/>
    </row>
    <row r="22" spans="1:107" ht="15" customHeight="1" x14ac:dyDescent="0.25">
      <c r="A22" s="25"/>
      <c r="B22" s="177" t="s">
        <v>149</v>
      </c>
      <c r="C22" s="177"/>
      <c r="D22" s="177"/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7"/>
      <c r="BE22" s="177"/>
      <c r="BF22" s="177"/>
      <c r="BG22" s="177"/>
      <c r="BH22" s="177"/>
      <c r="BI22" s="177"/>
      <c r="BJ22" s="177"/>
      <c r="BK22" s="177"/>
      <c r="BL22" s="177"/>
      <c r="BM22" s="177"/>
      <c r="BN22" s="177"/>
      <c r="BO22" s="177"/>
      <c r="BP22" s="177"/>
      <c r="BQ22" s="177"/>
      <c r="BR22" s="177"/>
      <c r="BS22" s="177"/>
      <c r="BT22" s="178"/>
      <c r="BU22" s="171">
        <v>1349366.77</v>
      </c>
      <c r="BV22" s="172"/>
      <c r="BW22" s="172"/>
      <c r="BX22" s="172"/>
      <c r="BY22" s="172"/>
      <c r="BZ22" s="172"/>
      <c r="CA22" s="172"/>
      <c r="CB22" s="172"/>
      <c r="CC22" s="172"/>
      <c r="CD22" s="172"/>
      <c r="CE22" s="172"/>
      <c r="CF22" s="172"/>
      <c r="CG22" s="172"/>
      <c r="CH22" s="172"/>
      <c r="CI22" s="172"/>
      <c r="CJ22" s="172"/>
      <c r="CK22" s="172"/>
      <c r="CL22" s="172"/>
      <c r="CM22" s="172"/>
      <c r="CN22" s="172"/>
      <c r="CO22" s="172"/>
      <c r="CP22" s="172"/>
      <c r="CQ22" s="172"/>
      <c r="CR22" s="172"/>
      <c r="CS22" s="172"/>
      <c r="CT22" s="172"/>
      <c r="CU22" s="172"/>
      <c r="CV22" s="172"/>
      <c r="CW22" s="172"/>
      <c r="CX22" s="172"/>
      <c r="CY22" s="172"/>
      <c r="CZ22" s="172"/>
      <c r="DA22" s="172"/>
      <c r="DB22" s="172"/>
      <c r="DC22" s="173"/>
    </row>
    <row r="23" spans="1:107" s="5" customFormat="1" ht="15" customHeight="1" x14ac:dyDescent="0.25">
      <c r="A23" s="23"/>
      <c r="B23" s="191" t="s">
        <v>36</v>
      </c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191"/>
      <c r="AP23" s="191"/>
      <c r="AQ23" s="191"/>
      <c r="AR23" s="191"/>
      <c r="AS23" s="191"/>
      <c r="AT23" s="191"/>
      <c r="AU23" s="191"/>
      <c r="AV23" s="191"/>
      <c r="AW23" s="191"/>
      <c r="AX23" s="191"/>
      <c r="AY23" s="191"/>
      <c r="AZ23" s="191"/>
      <c r="BA23" s="191"/>
      <c r="BB23" s="191"/>
      <c r="BC23" s="191"/>
      <c r="BD23" s="191"/>
      <c r="BE23" s="191"/>
      <c r="BF23" s="191"/>
      <c r="BG23" s="191"/>
      <c r="BH23" s="191"/>
      <c r="BI23" s="191"/>
      <c r="BJ23" s="191"/>
      <c r="BK23" s="191"/>
      <c r="BL23" s="191"/>
      <c r="BM23" s="191"/>
      <c r="BN23" s="191"/>
      <c r="BO23" s="191"/>
      <c r="BP23" s="191"/>
      <c r="BQ23" s="191"/>
      <c r="BR23" s="191"/>
      <c r="BS23" s="191"/>
      <c r="BT23" s="192"/>
      <c r="BU23" s="182">
        <f>BU25+BU29+BU31</f>
        <v>8346296.4000000004</v>
      </c>
      <c r="BV23" s="183"/>
      <c r="BW23" s="183"/>
      <c r="BX23" s="183"/>
      <c r="BY23" s="183"/>
      <c r="BZ23" s="183"/>
      <c r="CA23" s="183"/>
      <c r="CB23" s="183"/>
      <c r="CC23" s="183"/>
      <c r="CD23" s="183"/>
      <c r="CE23" s="183"/>
      <c r="CF23" s="183"/>
      <c r="CG23" s="183"/>
      <c r="CH23" s="183"/>
      <c r="CI23" s="183"/>
      <c r="CJ23" s="183"/>
      <c r="CK23" s="183"/>
      <c r="CL23" s="183"/>
      <c r="CM23" s="183"/>
      <c r="CN23" s="183"/>
      <c r="CO23" s="183"/>
      <c r="CP23" s="183"/>
      <c r="CQ23" s="183"/>
      <c r="CR23" s="183"/>
      <c r="CS23" s="183"/>
      <c r="CT23" s="183"/>
      <c r="CU23" s="183"/>
      <c r="CV23" s="183"/>
      <c r="CW23" s="183"/>
      <c r="CX23" s="183"/>
      <c r="CY23" s="183"/>
      <c r="CZ23" s="183"/>
      <c r="DA23" s="183"/>
      <c r="DB23" s="183"/>
      <c r="DC23" s="184"/>
    </row>
    <row r="24" spans="1:107" ht="12.75" customHeight="1" x14ac:dyDescent="0.25">
      <c r="A24" s="26"/>
      <c r="B24" s="185" t="s">
        <v>8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5"/>
      <c r="Q24" s="185"/>
      <c r="R24" s="185"/>
      <c r="S24" s="185"/>
      <c r="T24" s="185"/>
      <c r="U24" s="185"/>
      <c r="V24" s="185"/>
      <c r="W24" s="185"/>
      <c r="X24" s="185"/>
      <c r="Y24" s="185"/>
      <c r="Z24" s="185"/>
      <c r="AA24" s="185"/>
      <c r="AB24" s="185"/>
      <c r="AC24" s="185"/>
      <c r="AD24" s="185"/>
      <c r="AE24" s="185"/>
      <c r="AF24" s="185"/>
      <c r="AG24" s="185"/>
      <c r="AH24" s="185"/>
      <c r="AI24" s="185"/>
      <c r="AJ24" s="185"/>
      <c r="AK24" s="185"/>
      <c r="AL24" s="185"/>
      <c r="AM24" s="185"/>
      <c r="AN24" s="185"/>
      <c r="AO24" s="185"/>
      <c r="AP24" s="185"/>
      <c r="AQ24" s="185"/>
      <c r="AR24" s="185"/>
      <c r="AS24" s="185"/>
      <c r="AT24" s="185"/>
      <c r="AU24" s="185"/>
      <c r="AV24" s="185"/>
      <c r="AW24" s="185"/>
      <c r="AX24" s="185"/>
      <c r="AY24" s="185"/>
      <c r="AZ24" s="185"/>
      <c r="BA24" s="185"/>
      <c r="BB24" s="185"/>
      <c r="BC24" s="185"/>
      <c r="BD24" s="185"/>
      <c r="BE24" s="185"/>
      <c r="BF24" s="185"/>
      <c r="BG24" s="185"/>
      <c r="BH24" s="185"/>
      <c r="BI24" s="185"/>
      <c r="BJ24" s="185"/>
      <c r="BK24" s="185"/>
      <c r="BL24" s="185"/>
      <c r="BM24" s="185"/>
      <c r="BN24" s="185"/>
      <c r="BO24" s="185"/>
      <c r="BP24" s="185"/>
      <c r="BQ24" s="185"/>
      <c r="BR24" s="185"/>
      <c r="BS24" s="185"/>
      <c r="BT24" s="186"/>
      <c r="BU24" s="171"/>
      <c r="BV24" s="172"/>
      <c r="BW24" s="172"/>
      <c r="BX24" s="172"/>
      <c r="BY24" s="172"/>
      <c r="BZ24" s="172"/>
      <c r="CA24" s="172"/>
      <c r="CB24" s="172"/>
      <c r="CC24" s="172"/>
      <c r="CD24" s="172"/>
      <c r="CE24" s="172"/>
      <c r="CF24" s="172"/>
      <c r="CG24" s="172"/>
      <c r="CH24" s="172"/>
      <c r="CI24" s="172"/>
      <c r="CJ24" s="172"/>
      <c r="CK24" s="172"/>
      <c r="CL24" s="172"/>
      <c r="CM24" s="172"/>
      <c r="CN24" s="172"/>
      <c r="CO24" s="172"/>
      <c r="CP24" s="172"/>
      <c r="CQ24" s="172"/>
      <c r="CR24" s="172"/>
      <c r="CS24" s="172"/>
      <c r="CT24" s="172"/>
      <c r="CU24" s="172"/>
      <c r="CV24" s="172"/>
      <c r="CW24" s="172"/>
      <c r="CX24" s="172"/>
      <c r="CY24" s="172"/>
      <c r="CZ24" s="172"/>
      <c r="DA24" s="172"/>
      <c r="DB24" s="172"/>
      <c r="DC24" s="173"/>
    </row>
    <row r="25" spans="1:107" ht="15" customHeight="1" x14ac:dyDescent="0.25">
      <c r="A25" s="25"/>
      <c r="B25" s="177" t="s">
        <v>47</v>
      </c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  <c r="BJ25" s="177"/>
      <c r="BK25" s="177"/>
      <c r="BL25" s="177"/>
      <c r="BM25" s="177"/>
      <c r="BN25" s="177"/>
      <c r="BO25" s="177"/>
      <c r="BP25" s="177"/>
      <c r="BQ25" s="177"/>
      <c r="BR25" s="177"/>
      <c r="BS25" s="177"/>
      <c r="BT25" s="178"/>
      <c r="BU25" s="171">
        <f>BU27+BU28</f>
        <v>8240773.9199999999</v>
      </c>
      <c r="BV25" s="172"/>
      <c r="BW25" s="172"/>
      <c r="BX25" s="172"/>
      <c r="BY25" s="172"/>
      <c r="BZ25" s="172"/>
      <c r="CA25" s="172"/>
      <c r="CB25" s="172"/>
      <c r="CC25" s="172"/>
      <c r="CD25" s="172"/>
      <c r="CE25" s="172"/>
      <c r="CF25" s="172"/>
      <c r="CG25" s="172"/>
      <c r="CH25" s="172"/>
      <c r="CI25" s="172"/>
      <c r="CJ25" s="172"/>
      <c r="CK25" s="172"/>
      <c r="CL25" s="172"/>
      <c r="CM25" s="172"/>
      <c r="CN25" s="172"/>
      <c r="CO25" s="172"/>
      <c r="CP25" s="172"/>
      <c r="CQ25" s="172"/>
      <c r="CR25" s="172"/>
      <c r="CS25" s="172"/>
      <c r="CT25" s="172"/>
      <c r="CU25" s="172"/>
      <c r="CV25" s="172"/>
      <c r="CW25" s="172"/>
      <c r="CX25" s="172"/>
      <c r="CY25" s="172"/>
      <c r="CZ25" s="172"/>
      <c r="DA25" s="172"/>
      <c r="DB25" s="172"/>
      <c r="DC25" s="173"/>
    </row>
    <row r="26" spans="1:107" ht="14.25" customHeight="1" x14ac:dyDescent="0.25">
      <c r="A26" s="26"/>
      <c r="B26" s="185" t="s">
        <v>4</v>
      </c>
      <c r="C26" s="185"/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5"/>
      <c r="Y26" s="185"/>
      <c r="Z26" s="185"/>
      <c r="AA26" s="185"/>
      <c r="AB26" s="185"/>
      <c r="AC26" s="185"/>
      <c r="AD26" s="185"/>
      <c r="AE26" s="185"/>
      <c r="AF26" s="185"/>
      <c r="AG26" s="185"/>
      <c r="AH26" s="185"/>
      <c r="AI26" s="185"/>
      <c r="AJ26" s="185"/>
      <c r="AK26" s="185"/>
      <c r="AL26" s="185"/>
      <c r="AM26" s="185"/>
      <c r="AN26" s="185"/>
      <c r="AO26" s="185"/>
      <c r="AP26" s="185"/>
      <c r="AQ26" s="185"/>
      <c r="AR26" s="185"/>
      <c r="AS26" s="185"/>
      <c r="AT26" s="185"/>
      <c r="AU26" s="185"/>
      <c r="AV26" s="185"/>
      <c r="AW26" s="185"/>
      <c r="AX26" s="185"/>
      <c r="AY26" s="185"/>
      <c r="AZ26" s="185"/>
      <c r="BA26" s="185"/>
      <c r="BB26" s="185"/>
      <c r="BC26" s="185"/>
      <c r="BD26" s="185"/>
      <c r="BE26" s="185"/>
      <c r="BF26" s="185"/>
      <c r="BG26" s="185"/>
      <c r="BH26" s="185"/>
      <c r="BI26" s="185"/>
      <c r="BJ26" s="185"/>
      <c r="BK26" s="185"/>
      <c r="BL26" s="185"/>
      <c r="BM26" s="185"/>
      <c r="BN26" s="185"/>
      <c r="BO26" s="185"/>
      <c r="BP26" s="185"/>
      <c r="BQ26" s="185"/>
      <c r="BR26" s="185"/>
      <c r="BS26" s="185"/>
      <c r="BT26" s="186"/>
      <c r="BU26" s="171"/>
      <c r="BV26" s="172"/>
      <c r="BW26" s="172"/>
      <c r="BX26" s="172"/>
      <c r="BY26" s="172"/>
      <c r="BZ26" s="172"/>
      <c r="CA26" s="172"/>
      <c r="CB26" s="172"/>
      <c r="CC26" s="172"/>
      <c r="CD26" s="172"/>
      <c r="CE26" s="172"/>
      <c r="CF26" s="172"/>
      <c r="CG26" s="172"/>
      <c r="CH26" s="172"/>
      <c r="CI26" s="172"/>
      <c r="CJ26" s="172"/>
      <c r="CK26" s="172"/>
      <c r="CL26" s="172"/>
      <c r="CM26" s="172"/>
      <c r="CN26" s="172"/>
      <c r="CO26" s="172"/>
      <c r="CP26" s="172"/>
      <c r="CQ26" s="172"/>
      <c r="CR26" s="172"/>
      <c r="CS26" s="172"/>
      <c r="CT26" s="172"/>
      <c r="CU26" s="172"/>
      <c r="CV26" s="172"/>
      <c r="CW26" s="172"/>
      <c r="CX26" s="172"/>
      <c r="CY26" s="172"/>
      <c r="CZ26" s="172"/>
      <c r="DA26" s="172"/>
      <c r="DB26" s="172"/>
      <c r="DC26" s="173"/>
    </row>
    <row r="27" spans="1:107" ht="15.75" customHeight="1" x14ac:dyDescent="0.25">
      <c r="A27" s="28"/>
      <c r="B27" s="187" t="s">
        <v>48</v>
      </c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/>
      <c r="BF27" s="187"/>
      <c r="BG27" s="187"/>
      <c r="BH27" s="187"/>
      <c r="BI27" s="187"/>
      <c r="BJ27" s="187"/>
      <c r="BK27" s="187"/>
      <c r="BL27" s="187"/>
      <c r="BM27" s="187"/>
      <c r="BN27" s="187"/>
      <c r="BO27" s="187"/>
      <c r="BP27" s="187"/>
      <c r="BQ27" s="187"/>
      <c r="BR27" s="187"/>
      <c r="BS27" s="187"/>
      <c r="BT27" s="188"/>
      <c r="BU27" s="174">
        <v>8240773.9199999999</v>
      </c>
      <c r="BV27" s="175"/>
      <c r="BW27" s="175"/>
      <c r="BX27" s="175"/>
      <c r="BY27" s="175"/>
      <c r="BZ27" s="175"/>
      <c r="CA27" s="175"/>
      <c r="CB27" s="175"/>
      <c r="CC27" s="175"/>
      <c r="CD27" s="175"/>
      <c r="CE27" s="175"/>
      <c r="CF27" s="175"/>
      <c r="CG27" s="175"/>
      <c r="CH27" s="175"/>
      <c r="CI27" s="175"/>
      <c r="CJ27" s="175"/>
      <c r="CK27" s="175"/>
      <c r="CL27" s="175"/>
      <c r="CM27" s="175"/>
      <c r="CN27" s="175"/>
      <c r="CO27" s="175"/>
      <c r="CP27" s="175"/>
      <c r="CQ27" s="175"/>
      <c r="CR27" s="175"/>
      <c r="CS27" s="175"/>
      <c r="CT27" s="175"/>
      <c r="CU27" s="175"/>
      <c r="CV27" s="175"/>
      <c r="CW27" s="175"/>
      <c r="CX27" s="175"/>
      <c r="CY27" s="175"/>
      <c r="CZ27" s="175"/>
      <c r="DA27" s="175"/>
      <c r="DB27" s="175"/>
      <c r="DC27" s="176"/>
    </row>
    <row r="28" spans="1:107" ht="29.25" customHeight="1" x14ac:dyDescent="0.25">
      <c r="A28" s="28"/>
      <c r="B28" s="187" t="s">
        <v>49</v>
      </c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87"/>
      <c r="BH28" s="187"/>
      <c r="BI28" s="187"/>
      <c r="BJ28" s="187"/>
      <c r="BK28" s="187"/>
      <c r="BL28" s="187"/>
      <c r="BM28" s="187"/>
      <c r="BN28" s="187"/>
      <c r="BO28" s="187"/>
      <c r="BP28" s="187"/>
      <c r="BQ28" s="187"/>
      <c r="BR28" s="187"/>
      <c r="BS28" s="187"/>
      <c r="BT28" s="188"/>
      <c r="BU28" s="174"/>
      <c r="BV28" s="175"/>
      <c r="BW28" s="175"/>
      <c r="BX28" s="175"/>
      <c r="BY28" s="175"/>
      <c r="BZ28" s="175"/>
      <c r="CA28" s="175"/>
      <c r="CB28" s="175"/>
      <c r="CC28" s="175"/>
      <c r="CD28" s="175"/>
      <c r="CE28" s="175"/>
      <c r="CF28" s="175"/>
      <c r="CG28" s="175"/>
      <c r="CH28" s="175"/>
      <c r="CI28" s="175"/>
      <c r="CJ28" s="175"/>
      <c r="CK28" s="175"/>
      <c r="CL28" s="175"/>
      <c r="CM28" s="175"/>
      <c r="CN28" s="175"/>
      <c r="CO28" s="175"/>
      <c r="CP28" s="175"/>
      <c r="CQ28" s="175"/>
      <c r="CR28" s="175"/>
      <c r="CS28" s="175"/>
      <c r="CT28" s="175"/>
      <c r="CU28" s="175"/>
      <c r="CV28" s="175"/>
      <c r="CW28" s="175"/>
      <c r="CX28" s="175"/>
      <c r="CY28" s="175"/>
      <c r="CZ28" s="175"/>
      <c r="DA28" s="175"/>
      <c r="DB28" s="175"/>
      <c r="DC28" s="176"/>
    </row>
    <row r="29" spans="1:107" ht="15.75" customHeight="1" x14ac:dyDescent="0.25">
      <c r="A29" s="28"/>
      <c r="B29" s="177" t="s">
        <v>50</v>
      </c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  <c r="BI29" s="177"/>
      <c r="BJ29" s="177"/>
      <c r="BK29" s="177"/>
      <c r="BL29" s="177"/>
      <c r="BM29" s="177"/>
      <c r="BN29" s="177"/>
      <c r="BO29" s="177"/>
      <c r="BP29" s="177"/>
      <c r="BQ29" s="177"/>
      <c r="BR29" s="177"/>
      <c r="BS29" s="177"/>
      <c r="BT29" s="178"/>
      <c r="BU29" s="174">
        <v>0</v>
      </c>
      <c r="BV29" s="175"/>
      <c r="BW29" s="175"/>
      <c r="BX29" s="175"/>
      <c r="BY29" s="175"/>
      <c r="BZ29" s="175"/>
      <c r="CA29" s="175"/>
      <c r="CB29" s="175"/>
      <c r="CC29" s="175"/>
      <c r="CD29" s="175"/>
      <c r="CE29" s="175"/>
      <c r="CF29" s="175"/>
      <c r="CG29" s="175"/>
      <c r="CH29" s="175"/>
      <c r="CI29" s="175"/>
      <c r="CJ29" s="175"/>
      <c r="CK29" s="175"/>
      <c r="CL29" s="175"/>
      <c r="CM29" s="175"/>
      <c r="CN29" s="175"/>
      <c r="CO29" s="175"/>
      <c r="CP29" s="175"/>
      <c r="CQ29" s="175"/>
      <c r="CR29" s="175"/>
      <c r="CS29" s="175"/>
      <c r="CT29" s="175"/>
      <c r="CU29" s="175"/>
      <c r="CV29" s="175"/>
      <c r="CW29" s="175"/>
      <c r="CX29" s="175"/>
      <c r="CY29" s="175"/>
      <c r="CZ29" s="175"/>
      <c r="DA29" s="175"/>
      <c r="DB29" s="175"/>
      <c r="DC29" s="176"/>
    </row>
    <row r="30" spans="1:107" ht="26.25" customHeight="1" x14ac:dyDescent="0.25">
      <c r="A30" s="28"/>
      <c r="B30" s="187" t="s">
        <v>55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  <c r="AF30" s="187"/>
      <c r="AG30" s="187"/>
      <c r="AH30" s="187"/>
      <c r="AI30" s="187"/>
      <c r="AJ30" s="187"/>
      <c r="AK30" s="187"/>
      <c r="AL30" s="187"/>
      <c r="AM30" s="187"/>
      <c r="AN30" s="187"/>
      <c r="AO30" s="187"/>
      <c r="AP30" s="187"/>
      <c r="AQ30" s="187"/>
      <c r="AR30" s="187"/>
      <c r="AS30" s="187"/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187"/>
      <c r="BE30" s="187"/>
      <c r="BF30" s="187"/>
      <c r="BG30" s="187"/>
      <c r="BH30" s="187"/>
      <c r="BI30" s="187"/>
      <c r="BJ30" s="187"/>
      <c r="BK30" s="187"/>
      <c r="BL30" s="187"/>
      <c r="BM30" s="187"/>
      <c r="BN30" s="187"/>
      <c r="BO30" s="187"/>
      <c r="BP30" s="187"/>
      <c r="BQ30" s="187"/>
      <c r="BR30" s="187"/>
      <c r="BS30" s="187"/>
      <c r="BT30" s="188"/>
      <c r="BU30" s="174">
        <v>0</v>
      </c>
      <c r="BV30" s="175"/>
      <c r="BW30" s="175"/>
      <c r="BX30" s="175"/>
      <c r="BY30" s="175"/>
      <c r="BZ30" s="175"/>
      <c r="CA30" s="175"/>
      <c r="CB30" s="175"/>
      <c r="CC30" s="175"/>
      <c r="CD30" s="175"/>
      <c r="CE30" s="175"/>
      <c r="CF30" s="175"/>
      <c r="CG30" s="175"/>
      <c r="CH30" s="175"/>
      <c r="CI30" s="175"/>
      <c r="CJ30" s="175"/>
      <c r="CK30" s="175"/>
      <c r="CL30" s="175"/>
      <c r="CM30" s="175"/>
      <c r="CN30" s="175"/>
      <c r="CO30" s="175"/>
      <c r="CP30" s="175"/>
      <c r="CQ30" s="175"/>
      <c r="CR30" s="175"/>
      <c r="CS30" s="175"/>
      <c r="CT30" s="175"/>
      <c r="CU30" s="175"/>
      <c r="CV30" s="175"/>
      <c r="CW30" s="175"/>
      <c r="CX30" s="175"/>
      <c r="CY30" s="175"/>
      <c r="CZ30" s="175"/>
      <c r="DA30" s="175"/>
      <c r="DB30" s="175"/>
      <c r="DC30" s="176"/>
    </row>
    <row r="31" spans="1:107" ht="15" customHeight="1" x14ac:dyDescent="0.25">
      <c r="A31" s="28"/>
      <c r="B31" s="187" t="s">
        <v>51</v>
      </c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7"/>
      <c r="AI31" s="187"/>
      <c r="AJ31" s="187"/>
      <c r="AK31" s="187"/>
      <c r="AL31" s="187"/>
      <c r="AM31" s="187"/>
      <c r="AN31" s="187"/>
      <c r="AO31" s="187"/>
      <c r="AP31" s="187"/>
      <c r="AQ31" s="187"/>
      <c r="AR31" s="187"/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187"/>
      <c r="BD31" s="187"/>
      <c r="BE31" s="187"/>
      <c r="BF31" s="187"/>
      <c r="BG31" s="187"/>
      <c r="BH31" s="187"/>
      <c r="BI31" s="187"/>
      <c r="BJ31" s="187"/>
      <c r="BK31" s="187"/>
      <c r="BL31" s="187"/>
      <c r="BM31" s="187"/>
      <c r="BN31" s="187"/>
      <c r="BO31" s="187"/>
      <c r="BP31" s="187"/>
      <c r="BQ31" s="187"/>
      <c r="BR31" s="187"/>
      <c r="BS31" s="187"/>
      <c r="BT31" s="188"/>
      <c r="BU31" s="174">
        <f>BU33+BU34+BU35</f>
        <v>105522.48</v>
      </c>
      <c r="BV31" s="175"/>
      <c r="BW31" s="175"/>
      <c r="BX31" s="175"/>
      <c r="BY31" s="175"/>
      <c r="BZ31" s="175"/>
      <c r="CA31" s="175"/>
      <c r="CB31" s="175"/>
      <c r="CC31" s="175"/>
      <c r="CD31" s="175"/>
      <c r="CE31" s="175"/>
      <c r="CF31" s="175"/>
      <c r="CG31" s="175"/>
      <c r="CH31" s="175"/>
      <c r="CI31" s="175"/>
      <c r="CJ31" s="175"/>
      <c r="CK31" s="175"/>
      <c r="CL31" s="175"/>
      <c r="CM31" s="175"/>
      <c r="CN31" s="175"/>
      <c r="CO31" s="175"/>
      <c r="CP31" s="175"/>
      <c r="CQ31" s="175"/>
      <c r="CR31" s="175"/>
      <c r="CS31" s="175"/>
      <c r="CT31" s="175"/>
      <c r="CU31" s="175"/>
      <c r="CV31" s="175"/>
      <c r="CW31" s="175"/>
      <c r="CX31" s="175"/>
      <c r="CY31" s="175"/>
      <c r="CZ31" s="175"/>
      <c r="DA31" s="175"/>
      <c r="DB31" s="175"/>
      <c r="DC31" s="176"/>
    </row>
    <row r="32" spans="1:107" ht="15" customHeight="1" x14ac:dyDescent="0.25">
      <c r="A32" s="26"/>
      <c r="B32" s="185" t="s">
        <v>4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85"/>
      <c r="R32" s="185"/>
      <c r="S32" s="185"/>
      <c r="T32" s="185"/>
      <c r="U32" s="185"/>
      <c r="V32" s="185"/>
      <c r="W32" s="185"/>
      <c r="X32" s="185"/>
      <c r="Y32" s="185"/>
      <c r="Z32" s="185"/>
      <c r="AA32" s="185"/>
      <c r="AB32" s="185"/>
      <c r="AC32" s="185"/>
      <c r="AD32" s="185"/>
      <c r="AE32" s="185"/>
      <c r="AF32" s="185"/>
      <c r="AG32" s="185"/>
      <c r="AH32" s="185"/>
      <c r="AI32" s="185"/>
      <c r="AJ32" s="185"/>
      <c r="AK32" s="185"/>
      <c r="AL32" s="185"/>
      <c r="AM32" s="185"/>
      <c r="AN32" s="185"/>
      <c r="AO32" s="185"/>
      <c r="AP32" s="185"/>
      <c r="AQ32" s="185"/>
      <c r="AR32" s="185"/>
      <c r="AS32" s="185"/>
      <c r="AT32" s="185"/>
      <c r="AU32" s="185"/>
      <c r="AV32" s="185"/>
      <c r="AW32" s="185"/>
      <c r="AX32" s="185"/>
      <c r="AY32" s="185"/>
      <c r="AZ32" s="185"/>
      <c r="BA32" s="185"/>
      <c r="BB32" s="185"/>
      <c r="BC32" s="185"/>
      <c r="BD32" s="185"/>
      <c r="BE32" s="185"/>
      <c r="BF32" s="185"/>
      <c r="BG32" s="185"/>
      <c r="BH32" s="185"/>
      <c r="BI32" s="185"/>
      <c r="BJ32" s="185"/>
      <c r="BK32" s="185"/>
      <c r="BL32" s="185"/>
      <c r="BM32" s="185"/>
      <c r="BN32" s="185"/>
      <c r="BO32" s="185"/>
      <c r="BP32" s="185"/>
      <c r="BQ32" s="185"/>
      <c r="BR32" s="185"/>
      <c r="BS32" s="185"/>
      <c r="BT32" s="186"/>
      <c r="BU32" s="171"/>
      <c r="BV32" s="172"/>
      <c r="BW32" s="172"/>
      <c r="BX32" s="172"/>
      <c r="BY32" s="172"/>
      <c r="BZ32" s="172"/>
      <c r="CA32" s="172"/>
      <c r="CB32" s="172"/>
      <c r="CC32" s="172"/>
      <c r="CD32" s="172"/>
      <c r="CE32" s="172"/>
      <c r="CF32" s="172"/>
      <c r="CG32" s="172"/>
      <c r="CH32" s="172"/>
      <c r="CI32" s="172"/>
      <c r="CJ32" s="172"/>
      <c r="CK32" s="172"/>
      <c r="CL32" s="172"/>
      <c r="CM32" s="172"/>
      <c r="CN32" s="172"/>
      <c r="CO32" s="172"/>
      <c r="CP32" s="172"/>
      <c r="CQ32" s="172"/>
      <c r="CR32" s="172"/>
      <c r="CS32" s="172"/>
      <c r="CT32" s="172"/>
      <c r="CU32" s="172"/>
      <c r="CV32" s="172"/>
      <c r="CW32" s="172"/>
      <c r="CX32" s="172"/>
      <c r="CY32" s="172"/>
      <c r="CZ32" s="172"/>
      <c r="DA32" s="172"/>
      <c r="DB32" s="172"/>
      <c r="DC32" s="173"/>
    </row>
    <row r="33" spans="1:107" ht="29.25" customHeight="1" x14ac:dyDescent="0.25">
      <c r="A33" s="25"/>
      <c r="B33" s="177" t="s">
        <v>52</v>
      </c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  <c r="BI33" s="177"/>
      <c r="BJ33" s="177"/>
      <c r="BK33" s="177"/>
      <c r="BL33" s="177"/>
      <c r="BM33" s="177"/>
      <c r="BN33" s="177"/>
      <c r="BO33" s="177"/>
      <c r="BP33" s="177"/>
      <c r="BQ33" s="177"/>
      <c r="BR33" s="177"/>
      <c r="BS33" s="177"/>
      <c r="BT33" s="178"/>
      <c r="BU33" s="174">
        <v>105522.48</v>
      </c>
      <c r="BV33" s="175"/>
      <c r="BW33" s="175"/>
      <c r="BX33" s="175"/>
      <c r="BY33" s="175"/>
      <c r="BZ33" s="175"/>
      <c r="CA33" s="175"/>
      <c r="CB33" s="175"/>
      <c r="CC33" s="175"/>
      <c r="CD33" s="175"/>
      <c r="CE33" s="175"/>
      <c r="CF33" s="175"/>
      <c r="CG33" s="175"/>
      <c r="CH33" s="175"/>
      <c r="CI33" s="175"/>
      <c r="CJ33" s="175"/>
      <c r="CK33" s="175"/>
      <c r="CL33" s="175"/>
      <c r="CM33" s="175"/>
      <c r="CN33" s="175"/>
      <c r="CO33" s="175"/>
      <c r="CP33" s="175"/>
      <c r="CQ33" s="175"/>
      <c r="CR33" s="175"/>
      <c r="CS33" s="175"/>
      <c r="CT33" s="175"/>
      <c r="CU33" s="175"/>
      <c r="CV33" s="175"/>
      <c r="CW33" s="175"/>
      <c r="CX33" s="175"/>
      <c r="CY33" s="175"/>
      <c r="CZ33" s="175"/>
      <c r="DA33" s="175"/>
      <c r="DB33" s="175"/>
      <c r="DC33" s="176"/>
    </row>
    <row r="34" spans="1:107" ht="29.25" customHeight="1" x14ac:dyDescent="0.25">
      <c r="A34" s="25"/>
      <c r="B34" s="177" t="s">
        <v>53</v>
      </c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  <c r="BI34" s="177"/>
      <c r="BJ34" s="177"/>
      <c r="BK34" s="177"/>
      <c r="BL34" s="177"/>
      <c r="BM34" s="177"/>
      <c r="BN34" s="177"/>
      <c r="BO34" s="177"/>
      <c r="BP34" s="177"/>
      <c r="BQ34" s="177"/>
      <c r="BR34" s="177"/>
      <c r="BS34" s="177"/>
      <c r="BT34" s="178"/>
      <c r="BU34" s="171">
        <v>0</v>
      </c>
      <c r="BV34" s="172"/>
      <c r="BW34" s="172"/>
      <c r="BX34" s="172"/>
      <c r="BY34" s="172"/>
      <c r="BZ34" s="172"/>
      <c r="CA34" s="172"/>
      <c r="CB34" s="172"/>
      <c r="CC34" s="172"/>
      <c r="CD34" s="172"/>
      <c r="CE34" s="172"/>
      <c r="CF34" s="172"/>
      <c r="CG34" s="172"/>
      <c r="CH34" s="172"/>
      <c r="CI34" s="172"/>
      <c r="CJ34" s="172"/>
      <c r="CK34" s="172"/>
      <c r="CL34" s="172"/>
      <c r="CM34" s="172"/>
      <c r="CN34" s="172"/>
      <c r="CO34" s="172"/>
      <c r="CP34" s="172"/>
      <c r="CQ34" s="172"/>
      <c r="CR34" s="172"/>
      <c r="CS34" s="172"/>
      <c r="CT34" s="172"/>
      <c r="CU34" s="172"/>
      <c r="CV34" s="172"/>
      <c r="CW34" s="172"/>
      <c r="CX34" s="172"/>
      <c r="CY34" s="172"/>
      <c r="CZ34" s="172"/>
      <c r="DA34" s="172"/>
      <c r="DB34" s="172"/>
      <c r="DC34" s="173"/>
    </row>
    <row r="35" spans="1:107" ht="29.25" customHeight="1" x14ac:dyDescent="0.25">
      <c r="A35" s="25"/>
      <c r="B35" s="177" t="s">
        <v>54</v>
      </c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  <c r="BI35" s="177"/>
      <c r="BJ35" s="177"/>
      <c r="BK35" s="177"/>
      <c r="BL35" s="177"/>
      <c r="BM35" s="177"/>
      <c r="BN35" s="177"/>
      <c r="BO35" s="177"/>
      <c r="BP35" s="177"/>
      <c r="BQ35" s="177"/>
      <c r="BR35" s="177"/>
      <c r="BS35" s="177"/>
      <c r="BT35" s="178"/>
      <c r="BU35" s="171">
        <v>0</v>
      </c>
      <c r="BV35" s="172"/>
      <c r="BW35" s="172"/>
      <c r="BX35" s="172"/>
      <c r="BY35" s="172"/>
      <c r="BZ35" s="172"/>
      <c r="CA35" s="172"/>
      <c r="CB35" s="172"/>
      <c r="CC35" s="172"/>
      <c r="CD35" s="172"/>
      <c r="CE35" s="172"/>
      <c r="CF35" s="172"/>
      <c r="CG35" s="172"/>
      <c r="CH35" s="172"/>
      <c r="CI35" s="172"/>
      <c r="CJ35" s="172"/>
      <c r="CK35" s="172"/>
      <c r="CL35" s="172"/>
      <c r="CM35" s="172"/>
      <c r="CN35" s="172"/>
      <c r="CO35" s="172"/>
      <c r="CP35" s="172"/>
      <c r="CQ35" s="172"/>
      <c r="CR35" s="172"/>
      <c r="CS35" s="172"/>
      <c r="CT35" s="172"/>
      <c r="CU35" s="172"/>
      <c r="CV35" s="172"/>
      <c r="CW35" s="172"/>
      <c r="CX35" s="172"/>
      <c r="CY35" s="172"/>
      <c r="CZ35" s="172"/>
      <c r="DA35" s="172"/>
      <c r="DB35" s="172"/>
      <c r="DC35" s="173"/>
    </row>
    <row r="36" spans="1:107" s="5" customFormat="1" ht="15" customHeight="1" x14ac:dyDescent="0.25">
      <c r="A36" s="23"/>
      <c r="B36" s="191" t="s">
        <v>35</v>
      </c>
      <c r="C36" s="191"/>
      <c r="D36" s="191"/>
      <c r="E36" s="191"/>
      <c r="F36" s="191"/>
      <c r="G36" s="191"/>
      <c r="H36" s="191"/>
      <c r="I36" s="191"/>
      <c r="J36" s="191"/>
      <c r="K36" s="191"/>
      <c r="L36" s="191"/>
      <c r="M36" s="191"/>
      <c r="N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  <c r="AA36" s="191"/>
      <c r="AB36" s="191"/>
      <c r="AC36" s="191"/>
      <c r="AD36" s="191"/>
      <c r="AE36" s="191"/>
      <c r="AF36" s="191"/>
      <c r="AG36" s="191"/>
      <c r="AH36" s="191"/>
      <c r="AI36" s="191"/>
      <c r="AJ36" s="191"/>
      <c r="AK36" s="191"/>
      <c r="AL36" s="191"/>
      <c r="AM36" s="191"/>
      <c r="AN36" s="191"/>
      <c r="AO36" s="191"/>
      <c r="AP36" s="191"/>
      <c r="AQ36" s="191"/>
      <c r="AR36" s="191"/>
      <c r="AS36" s="191"/>
      <c r="AT36" s="191"/>
      <c r="AU36" s="191"/>
      <c r="AV36" s="191"/>
      <c r="AW36" s="191"/>
      <c r="AX36" s="191"/>
      <c r="AY36" s="191"/>
      <c r="AZ36" s="191"/>
      <c r="BA36" s="191"/>
      <c r="BB36" s="191"/>
      <c r="BC36" s="191"/>
      <c r="BD36" s="191"/>
      <c r="BE36" s="191"/>
      <c r="BF36" s="191"/>
      <c r="BG36" s="191"/>
      <c r="BH36" s="191"/>
      <c r="BI36" s="191"/>
      <c r="BJ36" s="191"/>
      <c r="BK36" s="191"/>
      <c r="BL36" s="191"/>
      <c r="BM36" s="191"/>
      <c r="BN36" s="191"/>
      <c r="BO36" s="191"/>
      <c r="BP36" s="191"/>
      <c r="BQ36" s="191"/>
      <c r="BR36" s="191"/>
      <c r="BS36" s="191"/>
      <c r="BT36" s="192"/>
      <c r="BU36" s="182">
        <v>0</v>
      </c>
      <c r="BV36" s="183"/>
      <c r="BW36" s="183"/>
      <c r="BX36" s="183"/>
      <c r="BY36" s="183"/>
      <c r="BZ36" s="183"/>
      <c r="CA36" s="183"/>
      <c r="CB36" s="183"/>
      <c r="CC36" s="183"/>
      <c r="CD36" s="183"/>
      <c r="CE36" s="183"/>
      <c r="CF36" s="183"/>
      <c r="CG36" s="183"/>
      <c r="CH36" s="183"/>
      <c r="CI36" s="183"/>
      <c r="CJ36" s="183"/>
      <c r="CK36" s="183"/>
      <c r="CL36" s="183"/>
      <c r="CM36" s="183"/>
      <c r="CN36" s="183"/>
      <c r="CO36" s="183"/>
      <c r="CP36" s="183"/>
      <c r="CQ36" s="183"/>
      <c r="CR36" s="183"/>
      <c r="CS36" s="183"/>
      <c r="CT36" s="183"/>
      <c r="CU36" s="183"/>
      <c r="CV36" s="183"/>
      <c r="CW36" s="183"/>
      <c r="CX36" s="183"/>
      <c r="CY36" s="183"/>
      <c r="CZ36" s="183"/>
      <c r="DA36" s="183"/>
      <c r="DB36" s="183"/>
      <c r="DC36" s="184"/>
    </row>
    <row r="37" spans="1:107" ht="15" customHeight="1" x14ac:dyDescent="0.25">
      <c r="A37" s="29"/>
      <c r="B37" s="201" t="s">
        <v>8</v>
      </c>
      <c r="C37" s="201"/>
      <c r="D37" s="201"/>
      <c r="E37" s="201"/>
      <c r="F37" s="201"/>
      <c r="G37" s="201"/>
      <c r="H37" s="201"/>
      <c r="I37" s="201"/>
      <c r="J37" s="201"/>
      <c r="K37" s="201"/>
      <c r="L37" s="201"/>
      <c r="M37" s="201"/>
      <c r="N37" s="201"/>
      <c r="O37" s="201"/>
      <c r="P37" s="201"/>
      <c r="Q37" s="201"/>
      <c r="R37" s="201"/>
      <c r="S37" s="201"/>
      <c r="T37" s="201"/>
      <c r="U37" s="201"/>
      <c r="V37" s="201"/>
      <c r="W37" s="201"/>
      <c r="X37" s="201"/>
      <c r="Y37" s="201"/>
      <c r="Z37" s="201"/>
      <c r="AA37" s="201"/>
      <c r="AB37" s="201"/>
      <c r="AC37" s="201"/>
      <c r="AD37" s="201"/>
      <c r="AE37" s="201"/>
      <c r="AF37" s="201"/>
      <c r="AG37" s="201"/>
      <c r="AH37" s="201"/>
      <c r="AI37" s="201"/>
      <c r="AJ37" s="201"/>
      <c r="AK37" s="201"/>
      <c r="AL37" s="201"/>
      <c r="AM37" s="201"/>
      <c r="AN37" s="201"/>
      <c r="AO37" s="201"/>
      <c r="AP37" s="201"/>
      <c r="AQ37" s="201"/>
      <c r="AR37" s="201"/>
      <c r="AS37" s="201"/>
      <c r="AT37" s="201"/>
      <c r="AU37" s="201"/>
      <c r="AV37" s="201"/>
      <c r="AW37" s="201"/>
      <c r="AX37" s="201"/>
      <c r="AY37" s="201"/>
      <c r="AZ37" s="201"/>
      <c r="BA37" s="201"/>
      <c r="BB37" s="201"/>
      <c r="BC37" s="201"/>
      <c r="BD37" s="201"/>
      <c r="BE37" s="201"/>
      <c r="BF37" s="201"/>
      <c r="BG37" s="201"/>
      <c r="BH37" s="201"/>
      <c r="BI37" s="201"/>
      <c r="BJ37" s="201"/>
      <c r="BK37" s="201"/>
      <c r="BL37" s="201"/>
      <c r="BM37" s="201"/>
      <c r="BN37" s="201"/>
      <c r="BO37" s="201"/>
      <c r="BP37" s="201"/>
      <c r="BQ37" s="201"/>
      <c r="BR37" s="201"/>
      <c r="BS37" s="201"/>
      <c r="BT37" s="202"/>
      <c r="BU37" s="171"/>
      <c r="BV37" s="172"/>
      <c r="BW37" s="172"/>
      <c r="BX37" s="172"/>
      <c r="BY37" s="172"/>
      <c r="BZ37" s="172"/>
      <c r="CA37" s="172"/>
      <c r="CB37" s="172"/>
      <c r="CC37" s="172"/>
      <c r="CD37" s="172"/>
      <c r="CE37" s="172"/>
      <c r="CF37" s="172"/>
      <c r="CG37" s="172"/>
      <c r="CH37" s="172"/>
      <c r="CI37" s="172"/>
      <c r="CJ37" s="172"/>
      <c r="CK37" s="172"/>
      <c r="CL37" s="172"/>
      <c r="CM37" s="172"/>
      <c r="CN37" s="172"/>
      <c r="CO37" s="172"/>
      <c r="CP37" s="172"/>
      <c r="CQ37" s="172"/>
      <c r="CR37" s="172"/>
      <c r="CS37" s="172"/>
      <c r="CT37" s="172"/>
      <c r="CU37" s="172"/>
      <c r="CV37" s="172"/>
      <c r="CW37" s="172"/>
      <c r="CX37" s="172"/>
      <c r="CY37" s="172"/>
      <c r="CZ37" s="172"/>
      <c r="DA37" s="172"/>
      <c r="DB37" s="172"/>
      <c r="DC37" s="173"/>
    </row>
    <row r="38" spans="1:107" ht="15" customHeight="1" x14ac:dyDescent="0.25">
      <c r="A38" s="25"/>
      <c r="B38" s="177" t="s">
        <v>56</v>
      </c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77"/>
      <c r="BD38" s="177"/>
      <c r="BE38" s="177"/>
      <c r="BF38" s="177"/>
      <c r="BG38" s="177"/>
      <c r="BH38" s="177"/>
      <c r="BI38" s="177"/>
      <c r="BJ38" s="177"/>
      <c r="BK38" s="177"/>
      <c r="BL38" s="177"/>
      <c r="BM38" s="177"/>
      <c r="BN38" s="177"/>
      <c r="BO38" s="177"/>
      <c r="BP38" s="177"/>
      <c r="BQ38" s="177"/>
      <c r="BR38" s="177"/>
      <c r="BS38" s="177"/>
      <c r="BT38" s="178"/>
      <c r="BU38" s="171"/>
      <c r="BV38" s="172"/>
      <c r="BW38" s="172"/>
      <c r="BX38" s="172"/>
      <c r="BY38" s="172"/>
      <c r="BZ38" s="172"/>
      <c r="CA38" s="172"/>
      <c r="CB38" s="172"/>
      <c r="CC38" s="172"/>
      <c r="CD38" s="172"/>
      <c r="CE38" s="172"/>
      <c r="CF38" s="172"/>
      <c r="CG38" s="172"/>
      <c r="CH38" s="172"/>
      <c r="CI38" s="172"/>
      <c r="CJ38" s="172"/>
      <c r="CK38" s="172"/>
      <c r="CL38" s="172"/>
      <c r="CM38" s="172"/>
      <c r="CN38" s="172"/>
      <c r="CO38" s="172"/>
      <c r="CP38" s="172"/>
      <c r="CQ38" s="172"/>
      <c r="CR38" s="172"/>
      <c r="CS38" s="172"/>
      <c r="CT38" s="172"/>
      <c r="CU38" s="172"/>
      <c r="CV38" s="172"/>
      <c r="CW38" s="172"/>
      <c r="CX38" s="172"/>
      <c r="CY38" s="172"/>
      <c r="CZ38" s="172"/>
      <c r="DA38" s="172"/>
      <c r="DB38" s="172"/>
      <c r="DC38" s="173"/>
    </row>
    <row r="39" spans="1:107" ht="15" customHeight="1" x14ac:dyDescent="0.25">
      <c r="A39" s="25"/>
      <c r="B39" s="177" t="s">
        <v>57</v>
      </c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  <c r="BE39" s="177"/>
      <c r="BF39" s="177"/>
      <c r="BG39" s="177"/>
      <c r="BH39" s="177"/>
      <c r="BI39" s="177"/>
      <c r="BJ39" s="177"/>
      <c r="BK39" s="177"/>
      <c r="BL39" s="177"/>
      <c r="BM39" s="177"/>
      <c r="BN39" s="177"/>
      <c r="BO39" s="177"/>
      <c r="BP39" s="177"/>
      <c r="BQ39" s="177"/>
      <c r="BR39" s="177"/>
      <c r="BS39" s="177"/>
      <c r="BT39" s="178"/>
      <c r="BU39" s="171"/>
      <c r="BV39" s="172"/>
      <c r="BW39" s="172"/>
      <c r="BX39" s="172"/>
      <c r="BY39" s="172"/>
      <c r="BZ39" s="172"/>
      <c r="CA39" s="172"/>
      <c r="CB39" s="172"/>
      <c r="CC39" s="172"/>
      <c r="CD39" s="172"/>
      <c r="CE39" s="172"/>
      <c r="CF39" s="172"/>
      <c r="CG39" s="172"/>
      <c r="CH39" s="172"/>
      <c r="CI39" s="172"/>
      <c r="CJ39" s="172"/>
      <c r="CK39" s="172"/>
      <c r="CL39" s="172"/>
      <c r="CM39" s="172"/>
      <c r="CN39" s="172"/>
      <c r="CO39" s="172"/>
      <c r="CP39" s="172"/>
      <c r="CQ39" s="172"/>
      <c r="CR39" s="172"/>
      <c r="CS39" s="172"/>
      <c r="CT39" s="172"/>
      <c r="CU39" s="172"/>
      <c r="CV39" s="172"/>
      <c r="CW39" s="172"/>
      <c r="CX39" s="172"/>
      <c r="CY39" s="172"/>
      <c r="CZ39" s="172"/>
      <c r="DA39" s="172"/>
      <c r="DB39" s="172"/>
      <c r="DC39" s="173"/>
    </row>
    <row r="40" spans="1:107" ht="15" customHeight="1" x14ac:dyDescent="0.25">
      <c r="A40" s="26"/>
      <c r="B40" s="185" t="s">
        <v>4</v>
      </c>
      <c r="C40" s="185"/>
      <c r="D40" s="185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5"/>
      <c r="U40" s="185"/>
      <c r="V40" s="185"/>
      <c r="W40" s="185"/>
      <c r="X40" s="185"/>
      <c r="Y40" s="185"/>
      <c r="Z40" s="185"/>
      <c r="AA40" s="185"/>
      <c r="AB40" s="185"/>
      <c r="AC40" s="185"/>
      <c r="AD40" s="185"/>
      <c r="AE40" s="185"/>
      <c r="AF40" s="185"/>
      <c r="AG40" s="185"/>
      <c r="AH40" s="185"/>
      <c r="AI40" s="185"/>
      <c r="AJ40" s="185"/>
      <c r="AK40" s="185"/>
      <c r="AL40" s="185"/>
      <c r="AM40" s="185"/>
      <c r="AN40" s="185"/>
      <c r="AO40" s="185"/>
      <c r="AP40" s="185"/>
      <c r="AQ40" s="185"/>
      <c r="AR40" s="185"/>
      <c r="AS40" s="185"/>
      <c r="AT40" s="185"/>
      <c r="AU40" s="185"/>
      <c r="AV40" s="185"/>
      <c r="AW40" s="185"/>
      <c r="AX40" s="185"/>
      <c r="AY40" s="185"/>
      <c r="AZ40" s="185"/>
      <c r="BA40" s="185"/>
      <c r="BB40" s="185"/>
      <c r="BC40" s="185"/>
      <c r="BD40" s="185"/>
      <c r="BE40" s="185"/>
      <c r="BF40" s="185"/>
      <c r="BG40" s="185"/>
      <c r="BH40" s="185"/>
      <c r="BI40" s="185"/>
      <c r="BJ40" s="185"/>
      <c r="BK40" s="185"/>
      <c r="BL40" s="185"/>
      <c r="BM40" s="185"/>
      <c r="BN40" s="185"/>
      <c r="BO40" s="185"/>
      <c r="BP40" s="185"/>
      <c r="BQ40" s="185"/>
      <c r="BR40" s="185"/>
      <c r="BS40" s="185"/>
      <c r="BT40" s="186"/>
      <c r="BU40" s="171"/>
      <c r="BV40" s="172"/>
      <c r="BW40" s="172"/>
      <c r="BX40" s="172"/>
      <c r="BY40" s="172"/>
      <c r="BZ40" s="172"/>
      <c r="CA40" s="172"/>
      <c r="CB40" s="172"/>
      <c r="CC40" s="172"/>
      <c r="CD40" s="172"/>
      <c r="CE40" s="172"/>
      <c r="CF40" s="172"/>
      <c r="CG40" s="172"/>
      <c r="CH40" s="172"/>
      <c r="CI40" s="172"/>
      <c r="CJ40" s="172"/>
      <c r="CK40" s="172"/>
      <c r="CL40" s="172"/>
      <c r="CM40" s="172"/>
      <c r="CN40" s="172"/>
      <c r="CO40" s="172"/>
      <c r="CP40" s="172"/>
      <c r="CQ40" s="172"/>
      <c r="CR40" s="172"/>
      <c r="CS40" s="172"/>
      <c r="CT40" s="172"/>
      <c r="CU40" s="172"/>
      <c r="CV40" s="172"/>
      <c r="CW40" s="172"/>
      <c r="CX40" s="172"/>
      <c r="CY40" s="172"/>
      <c r="CZ40" s="172"/>
      <c r="DA40" s="172"/>
      <c r="DB40" s="172"/>
      <c r="DC40" s="173"/>
    </row>
    <row r="41" spans="1:107" ht="29.25" customHeight="1" x14ac:dyDescent="0.25">
      <c r="A41" s="25"/>
      <c r="B41" s="177" t="s">
        <v>58</v>
      </c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77"/>
      <c r="BI41" s="177"/>
      <c r="BJ41" s="177"/>
      <c r="BK41" s="177"/>
      <c r="BL41" s="177"/>
      <c r="BM41" s="177"/>
      <c r="BN41" s="177"/>
      <c r="BO41" s="177"/>
      <c r="BP41" s="177"/>
      <c r="BQ41" s="177"/>
      <c r="BR41" s="177"/>
      <c r="BS41" s="177"/>
      <c r="BT41" s="178"/>
      <c r="BU41" s="174"/>
      <c r="BV41" s="175"/>
      <c r="BW41" s="175"/>
      <c r="BX41" s="175"/>
      <c r="BY41" s="175"/>
      <c r="BZ41" s="175"/>
      <c r="CA41" s="175"/>
      <c r="CB41" s="175"/>
      <c r="CC41" s="175"/>
      <c r="CD41" s="175"/>
      <c r="CE41" s="175"/>
      <c r="CF41" s="175"/>
      <c r="CG41" s="175"/>
      <c r="CH41" s="175"/>
      <c r="CI41" s="175"/>
      <c r="CJ41" s="175"/>
      <c r="CK41" s="175"/>
      <c r="CL41" s="175"/>
      <c r="CM41" s="175"/>
      <c r="CN41" s="175"/>
      <c r="CO41" s="175"/>
      <c r="CP41" s="175"/>
      <c r="CQ41" s="175"/>
      <c r="CR41" s="175"/>
      <c r="CS41" s="175"/>
      <c r="CT41" s="175"/>
      <c r="CU41" s="175"/>
      <c r="CV41" s="175"/>
      <c r="CW41" s="175"/>
      <c r="CX41" s="175"/>
      <c r="CY41" s="175"/>
      <c r="CZ41" s="175"/>
      <c r="DA41" s="175"/>
      <c r="DB41" s="175"/>
      <c r="DC41" s="176"/>
    </row>
    <row r="42" spans="1:107" ht="15" customHeight="1" x14ac:dyDescent="0.25">
      <c r="A42" s="30"/>
      <c r="B42" s="203" t="s">
        <v>4</v>
      </c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  <c r="Y42" s="203"/>
      <c r="Z42" s="203"/>
      <c r="AA42" s="203"/>
      <c r="AB42" s="203"/>
      <c r="AC42" s="203"/>
      <c r="AD42" s="203"/>
      <c r="AE42" s="203"/>
      <c r="AF42" s="203"/>
      <c r="AG42" s="203"/>
      <c r="AH42" s="203"/>
      <c r="AI42" s="203"/>
      <c r="AJ42" s="203"/>
      <c r="AK42" s="203"/>
      <c r="AL42" s="203"/>
      <c r="AM42" s="203"/>
      <c r="AN42" s="203"/>
      <c r="AO42" s="203"/>
      <c r="AP42" s="203"/>
      <c r="AQ42" s="203"/>
      <c r="AR42" s="203"/>
      <c r="AS42" s="203"/>
      <c r="AT42" s="203"/>
      <c r="AU42" s="203"/>
      <c r="AV42" s="203"/>
      <c r="AW42" s="203"/>
      <c r="AX42" s="203"/>
      <c r="AY42" s="203"/>
      <c r="AZ42" s="203"/>
      <c r="BA42" s="203"/>
      <c r="BB42" s="203"/>
      <c r="BC42" s="203"/>
      <c r="BD42" s="203"/>
      <c r="BE42" s="203"/>
      <c r="BF42" s="203"/>
      <c r="BG42" s="203"/>
      <c r="BH42" s="203"/>
      <c r="BI42" s="203"/>
      <c r="BJ42" s="203"/>
      <c r="BK42" s="203"/>
      <c r="BL42" s="203"/>
      <c r="BM42" s="203"/>
      <c r="BN42" s="203"/>
      <c r="BO42" s="203"/>
      <c r="BP42" s="203"/>
      <c r="BQ42" s="203"/>
      <c r="BR42" s="203"/>
      <c r="BS42" s="203"/>
      <c r="BT42" s="204"/>
      <c r="BU42" s="174"/>
      <c r="BV42" s="175"/>
      <c r="BW42" s="175"/>
      <c r="BX42" s="175"/>
      <c r="BY42" s="175"/>
      <c r="BZ42" s="175"/>
      <c r="CA42" s="175"/>
      <c r="CB42" s="175"/>
      <c r="CC42" s="175"/>
      <c r="CD42" s="175"/>
      <c r="CE42" s="175"/>
      <c r="CF42" s="175"/>
      <c r="CG42" s="175"/>
      <c r="CH42" s="175"/>
      <c r="CI42" s="175"/>
      <c r="CJ42" s="175"/>
      <c r="CK42" s="175"/>
      <c r="CL42" s="175"/>
      <c r="CM42" s="175"/>
      <c r="CN42" s="175"/>
      <c r="CO42" s="175"/>
      <c r="CP42" s="175"/>
      <c r="CQ42" s="175"/>
      <c r="CR42" s="175"/>
      <c r="CS42" s="175"/>
      <c r="CT42" s="175"/>
      <c r="CU42" s="175"/>
      <c r="CV42" s="175"/>
      <c r="CW42" s="175"/>
      <c r="CX42" s="175"/>
      <c r="CY42" s="175"/>
      <c r="CZ42" s="175"/>
      <c r="DA42" s="175"/>
      <c r="DB42" s="175"/>
      <c r="DC42" s="176"/>
    </row>
    <row r="43" spans="1:107" ht="15" customHeight="1" x14ac:dyDescent="0.25">
      <c r="A43" s="25"/>
      <c r="B43" s="169" t="s">
        <v>60</v>
      </c>
      <c r="C43" s="169"/>
      <c r="D43" s="169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169"/>
      <c r="V43" s="169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  <c r="BI43" s="169"/>
      <c r="BJ43" s="169"/>
      <c r="BK43" s="169"/>
      <c r="BL43" s="169"/>
      <c r="BM43" s="169"/>
      <c r="BN43" s="169"/>
      <c r="BO43" s="169"/>
      <c r="BP43" s="169"/>
      <c r="BQ43" s="169"/>
      <c r="BR43" s="169"/>
      <c r="BS43" s="169"/>
      <c r="BT43" s="170"/>
      <c r="BU43" s="171"/>
      <c r="BV43" s="172"/>
      <c r="BW43" s="172"/>
      <c r="BX43" s="172"/>
      <c r="BY43" s="172"/>
      <c r="BZ43" s="172"/>
      <c r="CA43" s="172"/>
      <c r="CB43" s="172"/>
      <c r="CC43" s="172"/>
      <c r="CD43" s="172"/>
      <c r="CE43" s="172"/>
      <c r="CF43" s="172"/>
      <c r="CG43" s="172"/>
      <c r="CH43" s="172"/>
      <c r="CI43" s="172"/>
      <c r="CJ43" s="172"/>
      <c r="CK43" s="172"/>
      <c r="CL43" s="172"/>
      <c r="CM43" s="172"/>
      <c r="CN43" s="172"/>
      <c r="CO43" s="172"/>
      <c r="CP43" s="172"/>
      <c r="CQ43" s="172"/>
      <c r="CR43" s="172"/>
      <c r="CS43" s="172"/>
      <c r="CT43" s="172"/>
      <c r="CU43" s="172"/>
      <c r="CV43" s="172"/>
      <c r="CW43" s="172"/>
      <c r="CX43" s="172"/>
      <c r="CY43" s="172"/>
      <c r="CZ43" s="172"/>
      <c r="DA43" s="172"/>
      <c r="DB43" s="172"/>
      <c r="DC43" s="173"/>
    </row>
    <row r="44" spans="1:107" ht="15" customHeight="1" x14ac:dyDescent="0.25">
      <c r="A44" s="25"/>
      <c r="B44" s="169" t="s">
        <v>61</v>
      </c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  <c r="BI44" s="169"/>
      <c r="BJ44" s="169"/>
      <c r="BK44" s="169"/>
      <c r="BL44" s="169"/>
      <c r="BM44" s="169"/>
      <c r="BN44" s="169"/>
      <c r="BO44" s="169"/>
      <c r="BP44" s="169"/>
      <c r="BQ44" s="169"/>
      <c r="BR44" s="169"/>
      <c r="BS44" s="169"/>
      <c r="BT44" s="170"/>
      <c r="BU44" s="171"/>
      <c r="BV44" s="172"/>
      <c r="BW44" s="172"/>
      <c r="BX44" s="172"/>
      <c r="BY44" s="172"/>
      <c r="BZ44" s="172"/>
      <c r="CA44" s="172"/>
      <c r="CB44" s="172"/>
      <c r="CC44" s="172"/>
      <c r="CD44" s="172"/>
      <c r="CE44" s="172"/>
      <c r="CF44" s="172"/>
      <c r="CG44" s="172"/>
      <c r="CH44" s="172"/>
      <c r="CI44" s="172"/>
      <c r="CJ44" s="172"/>
      <c r="CK44" s="172"/>
      <c r="CL44" s="172"/>
      <c r="CM44" s="172"/>
      <c r="CN44" s="172"/>
      <c r="CO44" s="172"/>
      <c r="CP44" s="172"/>
      <c r="CQ44" s="172"/>
      <c r="CR44" s="172"/>
      <c r="CS44" s="172"/>
      <c r="CT44" s="172"/>
      <c r="CU44" s="172"/>
      <c r="CV44" s="172"/>
      <c r="CW44" s="172"/>
      <c r="CX44" s="172"/>
      <c r="CY44" s="172"/>
      <c r="CZ44" s="172"/>
      <c r="DA44" s="172"/>
      <c r="DB44" s="172"/>
      <c r="DC44" s="173"/>
    </row>
    <row r="45" spans="1:107" ht="15" customHeight="1" x14ac:dyDescent="0.25">
      <c r="A45" s="25"/>
      <c r="B45" s="169" t="s">
        <v>59</v>
      </c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  <c r="BI45" s="169"/>
      <c r="BJ45" s="169"/>
      <c r="BK45" s="169"/>
      <c r="BL45" s="169"/>
      <c r="BM45" s="169"/>
      <c r="BN45" s="169"/>
      <c r="BO45" s="169"/>
      <c r="BP45" s="169"/>
      <c r="BQ45" s="169"/>
      <c r="BR45" s="169"/>
      <c r="BS45" s="169"/>
      <c r="BT45" s="170"/>
      <c r="BU45" s="171"/>
      <c r="BV45" s="172"/>
      <c r="BW45" s="172"/>
      <c r="BX45" s="172"/>
      <c r="BY45" s="172"/>
      <c r="BZ45" s="172"/>
      <c r="CA45" s="172"/>
      <c r="CB45" s="172"/>
      <c r="CC45" s="172"/>
      <c r="CD45" s="172"/>
      <c r="CE45" s="172"/>
      <c r="CF45" s="172"/>
      <c r="CG45" s="172"/>
      <c r="CH45" s="172"/>
      <c r="CI45" s="172"/>
      <c r="CJ45" s="172"/>
      <c r="CK45" s="172"/>
      <c r="CL45" s="172"/>
      <c r="CM45" s="172"/>
      <c r="CN45" s="172"/>
      <c r="CO45" s="172"/>
      <c r="CP45" s="172"/>
      <c r="CQ45" s="172"/>
      <c r="CR45" s="172"/>
      <c r="CS45" s="172"/>
      <c r="CT45" s="172"/>
      <c r="CU45" s="172"/>
      <c r="CV45" s="172"/>
      <c r="CW45" s="172"/>
      <c r="CX45" s="172"/>
      <c r="CY45" s="172"/>
      <c r="CZ45" s="172"/>
      <c r="DA45" s="172"/>
      <c r="DB45" s="172"/>
      <c r="DC45" s="173"/>
    </row>
    <row r="46" spans="1:107" ht="15" customHeight="1" x14ac:dyDescent="0.25">
      <c r="A46" s="25"/>
      <c r="B46" s="169" t="s">
        <v>62</v>
      </c>
      <c r="C46" s="169"/>
      <c r="D46" s="169"/>
      <c r="E46" s="169"/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  <c r="V46" s="169"/>
      <c r="W46" s="169"/>
      <c r="X46" s="169"/>
      <c r="Y46" s="169"/>
      <c r="Z46" s="169"/>
      <c r="AA46" s="169"/>
      <c r="AB46" s="169"/>
      <c r="AC46" s="169"/>
      <c r="AD46" s="169"/>
      <c r="AE46" s="169"/>
      <c r="AF46" s="169"/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  <c r="BI46" s="169"/>
      <c r="BJ46" s="169"/>
      <c r="BK46" s="169"/>
      <c r="BL46" s="169"/>
      <c r="BM46" s="169"/>
      <c r="BN46" s="169"/>
      <c r="BO46" s="169"/>
      <c r="BP46" s="169"/>
      <c r="BQ46" s="169"/>
      <c r="BR46" s="169"/>
      <c r="BS46" s="169"/>
      <c r="BT46" s="170"/>
      <c r="BU46" s="171"/>
      <c r="BV46" s="172"/>
      <c r="BW46" s="172"/>
      <c r="BX46" s="172"/>
      <c r="BY46" s="172"/>
      <c r="BZ46" s="172"/>
      <c r="CA46" s="172"/>
      <c r="CB46" s="172"/>
      <c r="CC46" s="172"/>
      <c r="CD46" s="172"/>
      <c r="CE46" s="172"/>
      <c r="CF46" s="172"/>
      <c r="CG46" s="172"/>
      <c r="CH46" s="172"/>
      <c r="CI46" s="172"/>
      <c r="CJ46" s="172"/>
      <c r="CK46" s="172"/>
      <c r="CL46" s="172"/>
      <c r="CM46" s="172"/>
      <c r="CN46" s="172"/>
      <c r="CO46" s="172"/>
      <c r="CP46" s="172"/>
      <c r="CQ46" s="172"/>
      <c r="CR46" s="172"/>
      <c r="CS46" s="172"/>
      <c r="CT46" s="172"/>
      <c r="CU46" s="172"/>
      <c r="CV46" s="172"/>
      <c r="CW46" s="172"/>
      <c r="CX46" s="172"/>
      <c r="CY46" s="172"/>
      <c r="CZ46" s="172"/>
      <c r="DA46" s="172"/>
      <c r="DB46" s="172"/>
      <c r="DC46" s="173"/>
    </row>
    <row r="47" spans="1:107" ht="15" customHeight="1" x14ac:dyDescent="0.25">
      <c r="A47" s="25"/>
      <c r="B47" s="169" t="s">
        <v>63</v>
      </c>
      <c r="C47" s="169"/>
      <c r="D47" s="169"/>
      <c r="E47" s="169"/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  <c r="V47" s="169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  <c r="BI47" s="169"/>
      <c r="BJ47" s="169"/>
      <c r="BK47" s="169"/>
      <c r="BL47" s="169"/>
      <c r="BM47" s="169"/>
      <c r="BN47" s="169"/>
      <c r="BO47" s="169"/>
      <c r="BP47" s="169"/>
      <c r="BQ47" s="169"/>
      <c r="BR47" s="169"/>
      <c r="BS47" s="169"/>
      <c r="BT47" s="170"/>
      <c r="BU47" s="171"/>
      <c r="BV47" s="172"/>
      <c r="BW47" s="172"/>
      <c r="BX47" s="172"/>
      <c r="BY47" s="172"/>
      <c r="BZ47" s="172"/>
      <c r="CA47" s="172"/>
      <c r="CB47" s="172"/>
      <c r="CC47" s="172"/>
      <c r="CD47" s="172"/>
      <c r="CE47" s="172"/>
      <c r="CF47" s="172"/>
      <c r="CG47" s="172"/>
      <c r="CH47" s="172"/>
      <c r="CI47" s="172"/>
      <c r="CJ47" s="172"/>
      <c r="CK47" s="172"/>
      <c r="CL47" s="172"/>
      <c r="CM47" s="172"/>
      <c r="CN47" s="172"/>
      <c r="CO47" s="172"/>
      <c r="CP47" s="172"/>
      <c r="CQ47" s="172"/>
      <c r="CR47" s="172"/>
      <c r="CS47" s="172"/>
      <c r="CT47" s="172"/>
      <c r="CU47" s="172"/>
      <c r="CV47" s="172"/>
      <c r="CW47" s="172"/>
      <c r="CX47" s="172"/>
      <c r="CY47" s="172"/>
      <c r="CZ47" s="172"/>
      <c r="DA47" s="172"/>
      <c r="DB47" s="172"/>
      <c r="DC47" s="173"/>
    </row>
    <row r="48" spans="1:107" ht="15" customHeight="1" x14ac:dyDescent="0.25">
      <c r="A48" s="25"/>
      <c r="B48" s="169" t="s">
        <v>64</v>
      </c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69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  <c r="BI48" s="169"/>
      <c r="BJ48" s="169"/>
      <c r="BK48" s="169"/>
      <c r="BL48" s="169"/>
      <c r="BM48" s="169"/>
      <c r="BN48" s="169"/>
      <c r="BO48" s="169"/>
      <c r="BP48" s="169"/>
      <c r="BQ48" s="169"/>
      <c r="BR48" s="169"/>
      <c r="BS48" s="169"/>
      <c r="BT48" s="170"/>
      <c r="BU48" s="171"/>
      <c r="BV48" s="172"/>
      <c r="BW48" s="172"/>
      <c r="BX48" s="172"/>
      <c r="BY48" s="172"/>
      <c r="BZ48" s="172"/>
      <c r="CA48" s="172"/>
      <c r="CB48" s="172"/>
      <c r="CC48" s="172"/>
      <c r="CD48" s="172"/>
      <c r="CE48" s="172"/>
      <c r="CF48" s="172"/>
      <c r="CG48" s="172"/>
      <c r="CH48" s="172"/>
      <c r="CI48" s="172"/>
      <c r="CJ48" s="172"/>
      <c r="CK48" s="172"/>
      <c r="CL48" s="172"/>
      <c r="CM48" s="172"/>
      <c r="CN48" s="172"/>
      <c r="CO48" s="172"/>
      <c r="CP48" s="172"/>
      <c r="CQ48" s="172"/>
      <c r="CR48" s="172"/>
      <c r="CS48" s="172"/>
      <c r="CT48" s="172"/>
      <c r="CU48" s="172"/>
      <c r="CV48" s="172"/>
      <c r="CW48" s="172"/>
      <c r="CX48" s="172"/>
      <c r="CY48" s="172"/>
      <c r="CZ48" s="172"/>
      <c r="DA48" s="172"/>
      <c r="DB48" s="172"/>
      <c r="DC48" s="173"/>
    </row>
    <row r="49" spans="1:107" ht="40.5" customHeight="1" x14ac:dyDescent="0.25">
      <c r="A49" s="25"/>
      <c r="B49" s="177" t="s">
        <v>65</v>
      </c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  <c r="BB49" s="177"/>
      <c r="BC49" s="177"/>
      <c r="BD49" s="177"/>
      <c r="BE49" s="177"/>
      <c r="BF49" s="177"/>
      <c r="BG49" s="177"/>
      <c r="BH49" s="177"/>
      <c r="BI49" s="177"/>
      <c r="BJ49" s="177"/>
      <c r="BK49" s="177"/>
      <c r="BL49" s="177"/>
      <c r="BM49" s="177"/>
      <c r="BN49" s="177"/>
      <c r="BO49" s="177"/>
      <c r="BP49" s="177"/>
      <c r="BQ49" s="177"/>
      <c r="BR49" s="177"/>
      <c r="BS49" s="177"/>
      <c r="BT49" s="178"/>
      <c r="BU49" s="171"/>
      <c r="BV49" s="172"/>
      <c r="BW49" s="172"/>
      <c r="BX49" s="172"/>
      <c r="BY49" s="172"/>
      <c r="BZ49" s="172"/>
      <c r="CA49" s="172"/>
      <c r="CB49" s="172"/>
      <c r="CC49" s="172"/>
      <c r="CD49" s="172"/>
      <c r="CE49" s="172"/>
      <c r="CF49" s="172"/>
      <c r="CG49" s="172"/>
      <c r="CH49" s="172"/>
      <c r="CI49" s="172"/>
      <c r="CJ49" s="172"/>
      <c r="CK49" s="172"/>
      <c r="CL49" s="172"/>
      <c r="CM49" s="172"/>
      <c r="CN49" s="172"/>
      <c r="CO49" s="172"/>
      <c r="CP49" s="172"/>
      <c r="CQ49" s="172"/>
      <c r="CR49" s="172"/>
      <c r="CS49" s="172"/>
      <c r="CT49" s="172"/>
      <c r="CU49" s="172"/>
      <c r="CV49" s="172"/>
      <c r="CW49" s="172"/>
      <c r="CX49" s="172"/>
      <c r="CY49" s="172"/>
      <c r="CZ49" s="172"/>
      <c r="DA49" s="172"/>
      <c r="DB49" s="172"/>
      <c r="DC49" s="173"/>
    </row>
    <row r="50" spans="1:107" ht="15" customHeight="1" x14ac:dyDescent="0.25">
      <c r="A50" s="30"/>
      <c r="B50" s="203" t="s">
        <v>4</v>
      </c>
      <c r="C50" s="203"/>
      <c r="D50" s="203"/>
      <c r="E50" s="203"/>
      <c r="F50" s="203"/>
      <c r="G50" s="203"/>
      <c r="H50" s="203"/>
      <c r="I50" s="203"/>
      <c r="J50" s="203"/>
      <c r="K50" s="203"/>
      <c r="L50" s="203"/>
      <c r="M50" s="203"/>
      <c r="N50" s="203"/>
      <c r="O50" s="203"/>
      <c r="P50" s="203"/>
      <c r="Q50" s="203"/>
      <c r="R50" s="203"/>
      <c r="S50" s="203"/>
      <c r="T50" s="203"/>
      <c r="U50" s="203"/>
      <c r="V50" s="203"/>
      <c r="W50" s="203"/>
      <c r="X50" s="203"/>
      <c r="Y50" s="203"/>
      <c r="Z50" s="203"/>
      <c r="AA50" s="203"/>
      <c r="AB50" s="203"/>
      <c r="AC50" s="203"/>
      <c r="AD50" s="203"/>
      <c r="AE50" s="203"/>
      <c r="AF50" s="203"/>
      <c r="AG50" s="203"/>
      <c r="AH50" s="203"/>
      <c r="AI50" s="203"/>
      <c r="AJ50" s="203"/>
      <c r="AK50" s="203"/>
      <c r="AL50" s="203"/>
      <c r="AM50" s="203"/>
      <c r="AN50" s="203"/>
      <c r="AO50" s="203"/>
      <c r="AP50" s="203"/>
      <c r="AQ50" s="203"/>
      <c r="AR50" s="203"/>
      <c r="AS50" s="203"/>
      <c r="AT50" s="203"/>
      <c r="AU50" s="203"/>
      <c r="AV50" s="203"/>
      <c r="AW50" s="203"/>
      <c r="AX50" s="203"/>
      <c r="AY50" s="203"/>
      <c r="AZ50" s="203"/>
      <c r="BA50" s="203"/>
      <c r="BB50" s="203"/>
      <c r="BC50" s="203"/>
      <c r="BD50" s="203"/>
      <c r="BE50" s="203"/>
      <c r="BF50" s="203"/>
      <c r="BG50" s="203"/>
      <c r="BH50" s="203"/>
      <c r="BI50" s="203"/>
      <c r="BJ50" s="203"/>
      <c r="BK50" s="203"/>
      <c r="BL50" s="203"/>
      <c r="BM50" s="203"/>
      <c r="BN50" s="203"/>
      <c r="BO50" s="203"/>
      <c r="BP50" s="203"/>
      <c r="BQ50" s="203"/>
      <c r="BR50" s="203"/>
      <c r="BS50" s="203"/>
      <c r="BT50" s="204"/>
      <c r="BU50" s="174"/>
      <c r="BV50" s="175"/>
      <c r="BW50" s="175"/>
      <c r="BX50" s="175"/>
      <c r="BY50" s="175"/>
      <c r="BZ50" s="175"/>
      <c r="CA50" s="175"/>
      <c r="CB50" s="175"/>
      <c r="CC50" s="175"/>
      <c r="CD50" s="175"/>
      <c r="CE50" s="175"/>
      <c r="CF50" s="175"/>
      <c r="CG50" s="175"/>
      <c r="CH50" s="175"/>
      <c r="CI50" s="175"/>
      <c r="CJ50" s="175"/>
      <c r="CK50" s="175"/>
      <c r="CL50" s="175"/>
      <c r="CM50" s="175"/>
      <c r="CN50" s="175"/>
      <c r="CO50" s="175"/>
      <c r="CP50" s="175"/>
      <c r="CQ50" s="175"/>
      <c r="CR50" s="175"/>
      <c r="CS50" s="175"/>
      <c r="CT50" s="175"/>
      <c r="CU50" s="175"/>
      <c r="CV50" s="175"/>
      <c r="CW50" s="175"/>
      <c r="CX50" s="175"/>
      <c r="CY50" s="175"/>
      <c r="CZ50" s="175"/>
      <c r="DA50" s="175"/>
      <c r="DB50" s="175"/>
      <c r="DC50" s="176"/>
    </row>
    <row r="51" spans="1:107" ht="15" customHeight="1" x14ac:dyDescent="0.25">
      <c r="A51" s="25"/>
      <c r="B51" s="169" t="s">
        <v>60</v>
      </c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  <c r="BI51" s="169"/>
      <c r="BJ51" s="169"/>
      <c r="BK51" s="169"/>
      <c r="BL51" s="169"/>
      <c r="BM51" s="169"/>
      <c r="BN51" s="169"/>
      <c r="BO51" s="169"/>
      <c r="BP51" s="169"/>
      <c r="BQ51" s="169"/>
      <c r="BR51" s="169"/>
      <c r="BS51" s="169"/>
      <c r="BT51" s="170"/>
      <c r="BU51" s="171"/>
      <c r="BV51" s="172"/>
      <c r="BW51" s="172"/>
      <c r="BX51" s="172"/>
      <c r="BY51" s="172"/>
      <c r="BZ51" s="172"/>
      <c r="CA51" s="172"/>
      <c r="CB51" s="172"/>
      <c r="CC51" s="172"/>
      <c r="CD51" s="172"/>
      <c r="CE51" s="172"/>
      <c r="CF51" s="172"/>
      <c r="CG51" s="172"/>
      <c r="CH51" s="172"/>
      <c r="CI51" s="172"/>
      <c r="CJ51" s="172"/>
      <c r="CK51" s="172"/>
      <c r="CL51" s="172"/>
      <c r="CM51" s="172"/>
      <c r="CN51" s="172"/>
      <c r="CO51" s="172"/>
      <c r="CP51" s="172"/>
      <c r="CQ51" s="172"/>
      <c r="CR51" s="172"/>
      <c r="CS51" s="172"/>
      <c r="CT51" s="172"/>
      <c r="CU51" s="172"/>
      <c r="CV51" s="172"/>
      <c r="CW51" s="172"/>
      <c r="CX51" s="172"/>
      <c r="CY51" s="172"/>
      <c r="CZ51" s="172"/>
      <c r="DA51" s="172"/>
      <c r="DB51" s="172"/>
      <c r="DC51" s="173"/>
    </row>
    <row r="52" spans="1:107" ht="15" customHeight="1" x14ac:dyDescent="0.25">
      <c r="A52" s="25"/>
      <c r="B52" s="169" t="s">
        <v>61</v>
      </c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  <c r="BI52" s="169"/>
      <c r="BJ52" s="169"/>
      <c r="BK52" s="169"/>
      <c r="BL52" s="169"/>
      <c r="BM52" s="169"/>
      <c r="BN52" s="169"/>
      <c r="BO52" s="169"/>
      <c r="BP52" s="169"/>
      <c r="BQ52" s="169"/>
      <c r="BR52" s="169"/>
      <c r="BS52" s="169"/>
      <c r="BT52" s="170"/>
      <c r="BU52" s="171"/>
      <c r="BV52" s="172"/>
      <c r="BW52" s="172"/>
      <c r="BX52" s="172"/>
      <c r="BY52" s="172"/>
      <c r="BZ52" s="172"/>
      <c r="CA52" s="172"/>
      <c r="CB52" s="172"/>
      <c r="CC52" s="172"/>
      <c r="CD52" s="172"/>
      <c r="CE52" s="172"/>
      <c r="CF52" s="172"/>
      <c r="CG52" s="172"/>
      <c r="CH52" s="172"/>
      <c r="CI52" s="172"/>
      <c r="CJ52" s="172"/>
      <c r="CK52" s="172"/>
      <c r="CL52" s="172"/>
      <c r="CM52" s="172"/>
      <c r="CN52" s="172"/>
      <c r="CO52" s="172"/>
      <c r="CP52" s="172"/>
      <c r="CQ52" s="172"/>
      <c r="CR52" s="172"/>
      <c r="CS52" s="172"/>
      <c r="CT52" s="172"/>
      <c r="CU52" s="172"/>
      <c r="CV52" s="172"/>
      <c r="CW52" s="172"/>
      <c r="CX52" s="172"/>
      <c r="CY52" s="172"/>
      <c r="CZ52" s="172"/>
      <c r="DA52" s="172"/>
      <c r="DB52" s="172"/>
      <c r="DC52" s="173"/>
    </row>
    <row r="53" spans="1:107" ht="15" customHeight="1" x14ac:dyDescent="0.25">
      <c r="A53" s="25"/>
      <c r="B53" s="169" t="s">
        <v>59</v>
      </c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  <c r="R53" s="169"/>
      <c r="S53" s="169"/>
      <c r="T53" s="169"/>
      <c r="U53" s="169"/>
      <c r="V53" s="169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  <c r="BI53" s="169"/>
      <c r="BJ53" s="169"/>
      <c r="BK53" s="169"/>
      <c r="BL53" s="169"/>
      <c r="BM53" s="169"/>
      <c r="BN53" s="169"/>
      <c r="BO53" s="169"/>
      <c r="BP53" s="169"/>
      <c r="BQ53" s="169"/>
      <c r="BR53" s="169"/>
      <c r="BS53" s="169"/>
      <c r="BT53" s="170"/>
      <c r="BU53" s="171"/>
      <c r="BV53" s="172"/>
      <c r="BW53" s="172"/>
      <c r="BX53" s="172"/>
      <c r="BY53" s="172"/>
      <c r="BZ53" s="172"/>
      <c r="CA53" s="172"/>
      <c r="CB53" s="172"/>
      <c r="CC53" s="172"/>
      <c r="CD53" s="172"/>
      <c r="CE53" s="172"/>
      <c r="CF53" s="172"/>
      <c r="CG53" s="172"/>
      <c r="CH53" s="172"/>
      <c r="CI53" s="172"/>
      <c r="CJ53" s="172"/>
      <c r="CK53" s="172"/>
      <c r="CL53" s="172"/>
      <c r="CM53" s="172"/>
      <c r="CN53" s="172"/>
      <c r="CO53" s="172"/>
      <c r="CP53" s="172"/>
      <c r="CQ53" s="172"/>
      <c r="CR53" s="172"/>
      <c r="CS53" s="172"/>
      <c r="CT53" s="172"/>
      <c r="CU53" s="172"/>
      <c r="CV53" s="172"/>
      <c r="CW53" s="172"/>
      <c r="CX53" s="172"/>
      <c r="CY53" s="172"/>
      <c r="CZ53" s="172"/>
      <c r="DA53" s="172"/>
      <c r="DB53" s="172"/>
      <c r="DC53" s="173"/>
    </row>
    <row r="54" spans="1:107" ht="15" customHeight="1" x14ac:dyDescent="0.25">
      <c r="A54" s="25"/>
      <c r="B54" s="169" t="s">
        <v>62</v>
      </c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  <c r="BI54" s="169"/>
      <c r="BJ54" s="169"/>
      <c r="BK54" s="169"/>
      <c r="BL54" s="169"/>
      <c r="BM54" s="169"/>
      <c r="BN54" s="169"/>
      <c r="BO54" s="169"/>
      <c r="BP54" s="169"/>
      <c r="BQ54" s="169"/>
      <c r="BR54" s="169"/>
      <c r="BS54" s="169"/>
      <c r="BT54" s="170"/>
      <c r="BU54" s="171"/>
      <c r="BV54" s="172"/>
      <c r="BW54" s="172"/>
      <c r="BX54" s="172"/>
      <c r="BY54" s="172"/>
      <c r="BZ54" s="172"/>
      <c r="CA54" s="172"/>
      <c r="CB54" s="172"/>
      <c r="CC54" s="172"/>
      <c r="CD54" s="172"/>
      <c r="CE54" s="172"/>
      <c r="CF54" s="172"/>
      <c r="CG54" s="172"/>
      <c r="CH54" s="172"/>
      <c r="CI54" s="172"/>
      <c r="CJ54" s="172"/>
      <c r="CK54" s="172"/>
      <c r="CL54" s="172"/>
      <c r="CM54" s="172"/>
      <c r="CN54" s="172"/>
      <c r="CO54" s="172"/>
      <c r="CP54" s="172"/>
      <c r="CQ54" s="172"/>
      <c r="CR54" s="172"/>
      <c r="CS54" s="172"/>
      <c r="CT54" s="172"/>
      <c r="CU54" s="172"/>
      <c r="CV54" s="172"/>
      <c r="CW54" s="172"/>
      <c r="CX54" s="172"/>
      <c r="CY54" s="172"/>
      <c r="CZ54" s="172"/>
      <c r="DA54" s="172"/>
      <c r="DB54" s="172"/>
      <c r="DC54" s="173"/>
    </row>
    <row r="55" spans="1:107" ht="15" customHeight="1" x14ac:dyDescent="0.25">
      <c r="A55" s="25"/>
      <c r="B55" s="169" t="s">
        <v>63</v>
      </c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  <c r="BI55" s="169"/>
      <c r="BJ55" s="169"/>
      <c r="BK55" s="169"/>
      <c r="BL55" s="169"/>
      <c r="BM55" s="169"/>
      <c r="BN55" s="169"/>
      <c r="BO55" s="169"/>
      <c r="BP55" s="169"/>
      <c r="BQ55" s="169"/>
      <c r="BR55" s="169"/>
      <c r="BS55" s="169"/>
      <c r="BT55" s="170"/>
      <c r="BU55" s="171"/>
      <c r="BV55" s="172"/>
      <c r="BW55" s="172"/>
      <c r="BX55" s="172"/>
      <c r="BY55" s="172"/>
      <c r="BZ55" s="172"/>
      <c r="CA55" s="172"/>
      <c r="CB55" s="172"/>
      <c r="CC55" s="172"/>
      <c r="CD55" s="172"/>
      <c r="CE55" s="172"/>
      <c r="CF55" s="172"/>
      <c r="CG55" s="172"/>
      <c r="CH55" s="172"/>
      <c r="CI55" s="172"/>
      <c r="CJ55" s="172"/>
      <c r="CK55" s="172"/>
      <c r="CL55" s="172"/>
      <c r="CM55" s="172"/>
      <c r="CN55" s="172"/>
      <c r="CO55" s="172"/>
      <c r="CP55" s="172"/>
      <c r="CQ55" s="172"/>
      <c r="CR55" s="172"/>
      <c r="CS55" s="172"/>
      <c r="CT55" s="172"/>
      <c r="CU55" s="172"/>
      <c r="CV55" s="172"/>
      <c r="CW55" s="172"/>
      <c r="CX55" s="172"/>
      <c r="CY55" s="172"/>
      <c r="CZ55" s="172"/>
      <c r="DA55" s="172"/>
      <c r="DB55" s="172"/>
      <c r="DC55" s="173"/>
    </row>
    <row r="56" spans="1:107" ht="15" customHeight="1" x14ac:dyDescent="0.25">
      <c r="A56" s="25"/>
      <c r="B56" s="169" t="s">
        <v>64</v>
      </c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  <c r="BI56" s="169"/>
      <c r="BJ56" s="169"/>
      <c r="BK56" s="169"/>
      <c r="BL56" s="169"/>
      <c r="BM56" s="169"/>
      <c r="BN56" s="169"/>
      <c r="BO56" s="169"/>
      <c r="BP56" s="169"/>
      <c r="BQ56" s="169"/>
      <c r="BR56" s="169"/>
      <c r="BS56" s="169"/>
      <c r="BT56" s="170"/>
      <c r="BU56" s="171"/>
      <c r="BV56" s="172"/>
      <c r="BW56" s="172"/>
      <c r="BX56" s="172"/>
      <c r="BY56" s="172"/>
      <c r="BZ56" s="172"/>
      <c r="CA56" s="172"/>
      <c r="CB56" s="172"/>
      <c r="CC56" s="172"/>
      <c r="CD56" s="172"/>
      <c r="CE56" s="172"/>
      <c r="CF56" s="172"/>
      <c r="CG56" s="172"/>
      <c r="CH56" s="172"/>
      <c r="CI56" s="172"/>
      <c r="CJ56" s="172"/>
      <c r="CK56" s="172"/>
      <c r="CL56" s="172"/>
      <c r="CM56" s="172"/>
      <c r="CN56" s="172"/>
      <c r="CO56" s="172"/>
      <c r="CP56" s="172"/>
      <c r="CQ56" s="172"/>
      <c r="CR56" s="172"/>
      <c r="CS56" s="172"/>
      <c r="CT56" s="172"/>
      <c r="CU56" s="172"/>
      <c r="CV56" s="172"/>
      <c r="CW56" s="172"/>
      <c r="CX56" s="172"/>
      <c r="CY56" s="172"/>
      <c r="CZ56" s="172"/>
      <c r="DA56" s="172"/>
      <c r="DB56" s="172"/>
      <c r="DC56" s="173"/>
    </row>
    <row r="57" spans="1:107" ht="25.5" customHeight="1" x14ac:dyDescent="0.25">
      <c r="A57" s="25"/>
      <c r="B57" s="177" t="s">
        <v>66</v>
      </c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  <c r="BB57" s="177"/>
      <c r="BC57" s="177"/>
      <c r="BD57" s="177"/>
      <c r="BE57" s="177"/>
      <c r="BF57" s="177"/>
      <c r="BG57" s="177"/>
      <c r="BH57" s="177"/>
      <c r="BI57" s="177"/>
      <c r="BJ57" s="177"/>
      <c r="BK57" s="177"/>
      <c r="BL57" s="177"/>
      <c r="BM57" s="177"/>
      <c r="BN57" s="177"/>
      <c r="BO57" s="177"/>
      <c r="BP57" s="177"/>
      <c r="BQ57" s="177"/>
      <c r="BR57" s="177"/>
      <c r="BS57" s="177"/>
      <c r="BT57" s="178"/>
      <c r="BU57" s="171"/>
      <c r="BV57" s="172"/>
      <c r="BW57" s="172"/>
      <c r="BX57" s="172"/>
      <c r="BY57" s="172"/>
      <c r="BZ57" s="172"/>
      <c r="CA57" s="172"/>
      <c r="CB57" s="172"/>
      <c r="CC57" s="172"/>
      <c r="CD57" s="172"/>
      <c r="CE57" s="172"/>
      <c r="CF57" s="172"/>
      <c r="CG57" s="172"/>
      <c r="CH57" s="172"/>
      <c r="CI57" s="172"/>
      <c r="CJ57" s="172"/>
      <c r="CK57" s="172"/>
      <c r="CL57" s="172"/>
      <c r="CM57" s="172"/>
      <c r="CN57" s="172"/>
      <c r="CO57" s="172"/>
      <c r="CP57" s="172"/>
      <c r="CQ57" s="172"/>
      <c r="CR57" s="172"/>
      <c r="CS57" s="172"/>
      <c r="CT57" s="172"/>
      <c r="CU57" s="172"/>
      <c r="CV57" s="172"/>
      <c r="CW57" s="172"/>
      <c r="CX57" s="172"/>
      <c r="CY57" s="172"/>
      <c r="CZ57" s="172"/>
      <c r="DA57" s="172"/>
      <c r="DB57" s="172"/>
      <c r="DC57" s="173"/>
    </row>
    <row r="58" spans="1:107" ht="15" customHeight="1" x14ac:dyDescent="0.25">
      <c r="A58" s="30"/>
      <c r="B58" s="203" t="s">
        <v>4</v>
      </c>
      <c r="C58" s="203"/>
      <c r="D58" s="203"/>
      <c r="E58" s="203"/>
      <c r="F58" s="203"/>
      <c r="G58" s="203"/>
      <c r="H58" s="203"/>
      <c r="I58" s="203"/>
      <c r="J58" s="203"/>
      <c r="K58" s="203"/>
      <c r="L58" s="203"/>
      <c r="M58" s="203"/>
      <c r="N58" s="203"/>
      <c r="O58" s="203"/>
      <c r="P58" s="203"/>
      <c r="Q58" s="203"/>
      <c r="R58" s="203"/>
      <c r="S58" s="203"/>
      <c r="T58" s="203"/>
      <c r="U58" s="203"/>
      <c r="V58" s="203"/>
      <c r="W58" s="203"/>
      <c r="X58" s="203"/>
      <c r="Y58" s="203"/>
      <c r="Z58" s="203"/>
      <c r="AA58" s="203"/>
      <c r="AB58" s="203"/>
      <c r="AC58" s="203"/>
      <c r="AD58" s="203"/>
      <c r="AE58" s="203"/>
      <c r="AF58" s="203"/>
      <c r="AG58" s="203"/>
      <c r="AH58" s="203"/>
      <c r="AI58" s="203"/>
      <c r="AJ58" s="203"/>
      <c r="AK58" s="203"/>
      <c r="AL58" s="203"/>
      <c r="AM58" s="203"/>
      <c r="AN58" s="203"/>
      <c r="AO58" s="203"/>
      <c r="AP58" s="203"/>
      <c r="AQ58" s="203"/>
      <c r="AR58" s="203"/>
      <c r="AS58" s="203"/>
      <c r="AT58" s="203"/>
      <c r="AU58" s="203"/>
      <c r="AV58" s="203"/>
      <c r="AW58" s="203"/>
      <c r="AX58" s="203"/>
      <c r="AY58" s="203"/>
      <c r="AZ58" s="203"/>
      <c r="BA58" s="203"/>
      <c r="BB58" s="203"/>
      <c r="BC58" s="203"/>
      <c r="BD58" s="203"/>
      <c r="BE58" s="203"/>
      <c r="BF58" s="203"/>
      <c r="BG58" s="203"/>
      <c r="BH58" s="203"/>
      <c r="BI58" s="203"/>
      <c r="BJ58" s="203"/>
      <c r="BK58" s="203"/>
      <c r="BL58" s="203"/>
      <c r="BM58" s="203"/>
      <c r="BN58" s="203"/>
      <c r="BO58" s="203"/>
      <c r="BP58" s="203"/>
      <c r="BQ58" s="203"/>
      <c r="BR58" s="203"/>
      <c r="BS58" s="203"/>
      <c r="BT58" s="204"/>
      <c r="BU58" s="174"/>
      <c r="BV58" s="175"/>
      <c r="BW58" s="175"/>
      <c r="BX58" s="175"/>
      <c r="BY58" s="175"/>
      <c r="BZ58" s="175"/>
      <c r="CA58" s="175"/>
      <c r="CB58" s="175"/>
      <c r="CC58" s="175"/>
      <c r="CD58" s="175"/>
      <c r="CE58" s="175"/>
      <c r="CF58" s="175"/>
      <c r="CG58" s="175"/>
      <c r="CH58" s="175"/>
      <c r="CI58" s="175"/>
      <c r="CJ58" s="175"/>
      <c r="CK58" s="175"/>
      <c r="CL58" s="175"/>
      <c r="CM58" s="175"/>
      <c r="CN58" s="175"/>
      <c r="CO58" s="175"/>
      <c r="CP58" s="175"/>
      <c r="CQ58" s="175"/>
      <c r="CR58" s="175"/>
      <c r="CS58" s="175"/>
      <c r="CT58" s="175"/>
      <c r="CU58" s="175"/>
      <c r="CV58" s="175"/>
      <c r="CW58" s="175"/>
      <c r="CX58" s="175"/>
      <c r="CY58" s="175"/>
      <c r="CZ58" s="175"/>
      <c r="DA58" s="175"/>
      <c r="DB58" s="175"/>
      <c r="DC58" s="176"/>
    </row>
    <row r="59" spans="1:107" ht="15" customHeight="1" x14ac:dyDescent="0.25">
      <c r="A59" s="25"/>
      <c r="B59" s="169" t="s">
        <v>60</v>
      </c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  <c r="BI59" s="169"/>
      <c r="BJ59" s="169"/>
      <c r="BK59" s="169"/>
      <c r="BL59" s="169"/>
      <c r="BM59" s="169"/>
      <c r="BN59" s="169"/>
      <c r="BO59" s="169"/>
      <c r="BP59" s="169"/>
      <c r="BQ59" s="169"/>
      <c r="BR59" s="169"/>
      <c r="BS59" s="169"/>
      <c r="BT59" s="170"/>
      <c r="BU59" s="171"/>
      <c r="BV59" s="172"/>
      <c r="BW59" s="172"/>
      <c r="BX59" s="172"/>
      <c r="BY59" s="172"/>
      <c r="BZ59" s="172"/>
      <c r="CA59" s="172"/>
      <c r="CB59" s="172"/>
      <c r="CC59" s="172"/>
      <c r="CD59" s="172"/>
      <c r="CE59" s="172"/>
      <c r="CF59" s="172"/>
      <c r="CG59" s="172"/>
      <c r="CH59" s="172"/>
      <c r="CI59" s="172"/>
      <c r="CJ59" s="172"/>
      <c r="CK59" s="172"/>
      <c r="CL59" s="172"/>
      <c r="CM59" s="172"/>
      <c r="CN59" s="172"/>
      <c r="CO59" s="172"/>
      <c r="CP59" s="172"/>
      <c r="CQ59" s="172"/>
      <c r="CR59" s="172"/>
      <c r="CS59" s="172"/>
      <c r="CT59" s="172"/>
      <c r="CU59" s="172"/>
      <c r="CV59" s="172"/>
      <c r="CW59" s="172"/>
      <c r="CX59" s="172"/>
      <c r="CY59" s="172"/>
      <c r="CZ59" s="172"/>
      <c r="DA59" s="172"/>
      <c r="DB59" s="172"/>
      <c r="DC59" s="173"/>
    </row>
    <row r="60" spans="1:107" ht="15" customHeight="1" x14ac:dyDescent="0.25">
      <c r="A60" s="25"/>
      <c r="B60" s="169" t="s">
        <v>61</v>
      </c>
      <c r="C60" s="1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69"/>
      <c r="Q60" s="169"/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  <c r="BI60" s="169"/>
      <c r="BJ60" s="169"/>
      <c r="BK60" s="169"/>
      <c r="BL60" s="169"/>
      <c r="BM60" s="169"/>
      <c r="BN60" s="169"/>
      <c r="BO60" s="169"/>
      <c r="BP60" s="169"/>
      <c r="BQ60" s="169"/>
      <c r="BR60" s="169"/>
      <c r="BS60" s="169"/>
      <c r="BT60" s="170"/>
      <c r="BU60" s="171"/>
      <c r="BV60" s="172"/>
      <c r="BW60" s="172"/>
      <c r="BX60" s="172"/>
      <c r="BY60" s="172"/>
      <c r="BZ60" s="172"/>
      <c r="CA60" s="172"/>
      <c r="CB60" s="172"/>
      <c r="CC60" s="172"/>
      <c r="CD60" s="172"/>
      <c r="CE60" s="172"/>
      <c r="CF60" s="172"/>
      <c r="CG60" s="172"/>
      <c r="CH60" s="172"/>
      <c r="CI60" s="172"/>
      <c r="CJ60" s="172"/>
      <c r="CK60" s="172"/>
      <c r="CL60" s="172"/>
      <c r="CM60" s="172"/>
      <c r="CN60" s="172"/>
      <c r="CO60" s="172"/>
      <c r="CP60" s="172"/>
      <c r="CQ60" s="172"/>
      <c r="CR60" s="172"/>
      <c r="CS60" s="172"/>
      <c r="CT60" s="172"/>
      <c r="CU60" s="172"/>
      <c r="CV60" s="172"/>
      <c r="CW60" s="172"/>
      <c r="CX60" s="172"/>
      <c r="CY60" s="172"/>
      <c r="CZ60" s="172"/>
      <c r="DA60" s="172"/>
      <c r="DB60" s="172"/>
      <c r="DC60" s="173"/>
    </row>
    <row r="61" spans="1:107" ht="15" customHeight="1" x14ac:dyDescent="0.25">
      <c r="A61" s="25"/>
      <c r="B61" s="169" t="s">
        <v>59</v>
      </c>
      <c r="C61" s="169"/>
      <c r="D61" s="169"/>
      <c r="E61" s="169"/>
      <c r="F61" s="169"/>
      <c r="G61" s="169"/>
      <c r="H61" s="169"/>
      <c r="I61" s="169"/>
      <c r="J61" s="169"/>
      <c r="K61" s="169"/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  <c r="BI61" s="169"/>
      <c r="BJ61" s="169"/>
      <c r="BK61" s="169"/>
      <c r="BL61" s="169"/>
      <c r="BM61" s="169"/>
      <c r="BN61" s="169"/>
      <c r="BO61" s="169"/>
      <c r="BP61" s="169"/>
      <c r="BQ61" s="169"/>
      <c r="BR61" s="169"/>
      <c r="BS61" s="169"/>
      <c r="BT61" s="170"/>
      <c r="BU61" s="171"/>
      <c r="BV61" s="172"/>
      <c r="BW61" s="172"/>
      <c r="BX61" s="172"/>
      <c r="BY61" s="172"/>
      <c r="BZ61" s="172"/>
      <c r="CA61" s="172"/>
      <c r="CB61" s="172"/>
      <c r="CC61" s="172"/>
      <c r="CD61" s="172"/>
      <c r="CE61" s="172"/>
      <c r="CF61" s="172"/>
      <c r="CG61" s="172"/>
      <c r="CH61" s="172"/>
      <c r="CI61" s="172"/>
      <c r="CJ61" s="172"/>
      <c r="CK61" s="172"/>
      <c r="CL61" s="172"/>
      <c r="CM61" s="172"/>
      <c r="CN61" s="172"/>
      <c r="CO61" s="172"/>
      <c r="CP61" s="172"/>
      <c r="CQ61" s="172"/>
      <c r="CR61" s="172"/>
      <c r="CS61" s="172"/>
      <c r="CT61" s="172"/>
      <c r="CU61" s="172"/>
      <c r="CV61" s="172"/>
      <c r="CW61" s="172"/>
      <c r="CX61" s="172"/>
      <c r="CY61" s="172"/>
      <c r="CZ61" s="172"/>
      <c r="DA61" s="172"/>
      <c r="DB61" s="172"/>
      <c r="DC61" s="173"/>
    </row>
    <row r="62" spans="1:107" ht="15" customHeight="1" x14ac:dyDescent="0.25">
      <c r="A62" s="25"/>
      <c r="B62" s="169" t="s">
        <v>62</v>
      </c>
      <c r="C62" s="169"/>
      <c r="D62" s="169"/>
      <c r="E62" s="169"/>
      <c r="F62" s="169"/>
      <c r="G62" s="169"/>
      <c r="H62" s="169"/>
      <c r="I62" s="169"/>
      <c r="J62" s="169"/>
      <c r="K62" s="169"/>
      <c r="L62" s="169"/>
      <c r="M62" s="169"/>
      <c r="N62" s="169"/>
      <c r="O62" s="169"/>
      <c r="P62" s="169"/>
      <c r="Q62" s="169"/>
      <c r="R62" s="169"/>
      <c r="S62" s="169"/>
      <c r="T62" s="169"/>
      <c r="U62" s="169"/>
      <c r="V62" s="169"/>
      <c r="W62" s="169"/>
      <c r="X62" s="169"/>
      <c r="Y62" s="169"/>
      <c r="Z62" s="169"/>
      <c r="AA62" s="169"/>
      <c r="AB62" s="169"/>
      <c r="AC62" s="169"/>
      <c r="AD62" s="169"/>
      <c r="AE62" s="169"/>
      <c r="AF62" s="169"/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  <c r="BI62" s="169"/>
      <c r="BJ62" s="169"/>
      <c r="BK62" s="169"/>
      <c r="BL62" s="169"/>
      <c r="BM62" s="169"/>
      <c r="BN62" s="169"/>
      <c r="BO62" s="169"/>
      <c r="BP62" s="169"/>
      <c r="BQ62" s="169"/>
      <c r="BR62" s="169"/>
      <c r="BS62" s="169"/>
      <c r="BT62" s="170"/>
      <c r="BU62" s="171"/>
      <c r="BV62" s="172"/>
      <c r="BW62" s="172"/>
      <c r="BX62" s="172"/>
      <c r="BY62" s="172"/>
      <c r="BZ62" s="172"/>
      <c r="CA62" s="172"/>
      <c r="CB62" s="172"/>
      <c r="CC62" s="172"/>
      <c r="CD62" s="172"/>
      <c r="CE62" s="172"/>
      <c r="CF62" s="172"/>
      <c r="CG62" s="172"/>
      <c r="CH62" s="172"/>
      <c r="CI62" s="172"/>
      <c r="CJ62" s="172"/>
      <c r="CK62" s="172"/>
      <c r="CL62" s="172"/>
      <c r="CM62" s="172"/>
      <c r="CN62" s="172"/>
      <c r="CO62" s="172"/>
      <c r="CP62" s="172"/>
      <c r="CQ62" s="172"/>
      <c r="CR62" s="172"/>
      <c r="CS62" s="172"/>
      <c r="CT62" s="172"/>
      <c r="CU62" s="172"/>
      <c r="CV62" s="172"/>
      <c r="CW62" s="172"/>
      <c r="CX62" s="172"/>
      <c r="CY62" s="172"/>
      <c r="CZ62" s="172"/>
      <c r="DA62" s="172"/>
      <c r="DB62" s="172"/>
      <c r="DC62" s="173"/>
    </row>
    <row r="63" spans="1:107" ht="15" customHeight="1" x14ac:dyDescent="0.25">
      <c r="A63" s="25"/>
      <c r="B63" s="169" t="s">
        <v>63</v>
      </c>
      <c r="C63" s="169"/>
      <c r="D63" s="169"/>
      <c r="E63" s="169"/>
      <c r="F63" s="169"/>
      <c r="G63" s="169"/>
      <c r="H63" s="169"/>
      <c r="I63" s="169"/>
      <c r="J63" s="169"/>
      <c r="K63" s="169"/>
      <c r="L63" s="169"/>
      <c r="M63" s="169"/>
      <c r="N63" s="169"/>
      <c r="O63" s="169"/>
      <c r="P63" s="169"/>
      <c r="Q63" s="169"/>
      <c r="R63" s="169"/>
      <c r="S63" s="169"/>
      <c r="T63" s="169"/>
      <c r="U63" s="169"/>
      <c r="V63" s="169"/>
      <c r="W63" s="169"/>
      <c r="X63" s="169"/>
      <c r="Y63" s="169"/>
      <c r="Z63" s="169"/>
      <c r="AA63" s="169"/>
      <c r="AB63" s="169"/>
      <c r="AC63" s="169"/>
      <c r="AD63" s="169"/>
      <c r="AE63" s="169"/>
      <c r="AF63" s="169"/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  <c r="BI63" s="169"/>
      <c r="BJ63" s="169"/>
      <c r="BK63" s="169"/>
      <c r="BL63" s="169"/>
      <c r="BM63" s="169"/>
      <c r="BN63" s="169"/>
      <c r="BO63" s="169"/>
      <c r="BP63" s="169"/>
      <c r="BQ63" s="169"/>
      <c r="BR63" s="169"/>
      <c r="BS63" s="169"/>
      <c r="BT63" s="170"/>
      <c r="BU63" s="171"/>
      <c r="BV63" s="172"/>
      <c r="BW63" s="172"/>
      <c r="BX63" s="172"/>
      <c r="BY63" s="172"/>
      <c r="BZ63" s="172"/>
      <c r="CA63" s="172"/>
      <c r="CB63" s="172"/>
      <c r="CC63" s="172"/>
      <c r="CD63" s="172"/>
      <c r="CE63" s="172"/>
      <c r="CF63" s="172"/>
      <c r="CG63" s="172"/>
      <c r="CH63" s="172"/>
      <c r="CI63" s="172"/>
      <c r="CJ63" s="172"/>
      <c r="CK63" s="172"/>
      <c r="CL63" s="172"/>
      <c r="CM63" s="172"/>
      <c r="CN63" s="172"/>
      <c r="CO63" s="172"/>
      <c r="CP63" s="172"/>
      <c r="CQ63" s="172"/>
      <c r="CR63" s="172"/>
      <c r="CS63" s="172"/>
      <c r="CT63" s="172"/>
      <c r="CU63" s="172"/>
      <c r="CV63" s="172"/>
      <c r="CW63" s="172"/>
      <c r="CX63" s="172"/>
      <c r="CY63" s="172"/>
      <c r="CZ63" s="172"/>
      <c r="DA63" s="172"/>
      <c r="DB63" s="172"/>
      <c r="DC63" s="173"/>
    </row>
    <row r="64" spans="1:107" ht="15" customHeight="1" x14ac:dyDescent="0.25">
      <c r="A64" s="25"/>
      <c r="B64" s="169" t="s">
        <v>64</v>
      </c>
      <c r="C64" s="169"/>
      <c r="D64" s="169"/>
      <c r="E64" s="169"/>
      <c r="F64" s="169"/>
      <c r="G64" s="169"/>
      <c r="H64" s="169"/>
      <c r="I64" s="169"/>
      <c r="J64" s="169"/>
      <c r="K64" s="169"/>
      <c r="L64" s="169"/>
      <c r="M64" s="169"/>
      <c r="N64" s="169"/>
      <c r="O64" s="169"/>
      <c r="P64" s="169"/>
      <c r="Q64" s="169"/>
      <c r="R64" s="169"/>
      <c r="S64" s="169"/>
      <c r="T64" s="169"/>
      <c r="U64" s="169"/>
      <c r="V64" s="169"/>
      <c r="W64" s="169"/>
      <c r="X64" s="169"/>
      <c r="Y64" s="169"/>
      <c r="Z64" s="169"/>
      <c r="AA64" s="169"/>
      <c r="AB64" s="169"/>
      <c r="AC64" s="169"/>
      <c r="AD64" s="169"/>
      <c r="AE64" s="169"/>
      <c r="AF64" s="169"/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  <c r="BI64" s="169"/>
      <c r="BJ64" s="169"/>
      <c r="BK64" s="169"/>
      <c r="BL64" s="169"/>
      <c r="BM64" s="169"/>
      <c r="BN64" s="169"/>
      <c r="BO64" s="169"/>
      <c r="BP64" s="169"/>
      <c r="BQ64" s="169"/>
      <c r="BR64" s="169"/>
      <c r="BS64" s="169"/>
      <c r="BT64" s="170"/>
      <c r="BU64" s="171"/>
      <c r="BV64" s="172"/>
      <c r="BW64" s="172"/>
      <c r="BX64" s="172"/>
      <c r="BY64" s="172"/>
      <c r="BZ64" s="172"/>
      <c r="CA64" s="172"/>
      <c r="CB64" s="172"/>
      <c r="CC64" s="172"/>
      <c r="CD64" s="172"/>
      <c r="CE64" s="172"/>
      <c r="CF64" s="172"/>
      <c r="CG64" s="172"/>
      <c r="CH64" s="172"/>
      <c r="CI64" s="172"/>
      <c r="CJ64" s="172"/>
      <c r="CK64" s="172"/>
      <c r="CL64" s="172"/>
      <c r="CM64" s="172"/>
      <c r="CN64" s="172"/>
      <c r="CO64" s="172"/>
      <c r="CP64" s="172"/>
      <c r="CQ64" s="172"/>
      <c r="CR64" s="172"/>
      <c r="CS64" s="172"/>
      <c r="CT64" s="172"/>
      <c r="CU64" s="172"/>
      <c r="CV64" s="172"/>
      <c r="CW64" s="172"/>
      <c r="CX64" s="172"/>
      <c r="CY64" s="172"/>
      <c r="CZ64" s="172"/>
      <c r="DA64" s="172"/>
      <c r="DB64" s="172"/>
      <c r="DC64" s="173"/>
    </row>
    <row r="65" spans="1:107" ht="15" customHeight="1" x14ac:dyDescent="0.25">
      <c r="A65" s="25"/>
      <c r="B65" s="177" t="s">
        <v>67</v>
      </c>
      <c r="C65" s="177"/>
      <c r="D65" s="177"/>
      <c r="E65" s="177"/>
      <c r="F65" s="177"/>
      <c r="G65" s="177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/>
      <c r="AJ65" s="177"/>
      <c r="AK65" s="177"/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  <c r="BB65" s="177"/>
      <c r="BC65" s="177"/>
      <c r="BD65" s="177"/>
      <c r="BE65" s="177"/>
      <c r="BF65" s="177"/>
      <c r="BG65" s="177"/>
      <c r="BH65" s="177"/>
      <c r="BI65" s="177"/>
      <c r="BJ65" s="177"/>
      <c r="BK65" s="177"/>
      <c r="BL65" s="177"/>
      <c r="BM65" s="177"/>
      <c r="BN65" s="177"/>
      <c r="BO65" s="177"/>
      <c r="BP65" s="177"/>
      <c r="BQ65" s="177"/>
      <c r="BR65" s="177"/>
      <c r="BS65" s="177"/>
      <c r="BT65" s="178"/>
      <c r="BU65" s="171"/>
      <c r="BV65" s="172"/>
      <c r="BW65" s="172"/>
      <c r="BX65" s="172"/>
      <c r="BY65" s="172"/>
      <c r="BZ65" s="172"/>
      <c r="CA65" s="172"/>
      <c r="CB65" s="172"/>
      <c r="CC65" s="172"/>
      <c r="CD65" s="172"/>
      <c r="CE65" s="172"/>
      <c r="CF65" s="172"/>
      <c r="CG65" s="172"/>
      <c r="CH65" s="172"/>
      <c r="CI65" s="172"/>
      <c r="CJ65" s="172"/>
      <c r="CK65" s="172"/>
      <c r="CL65" s="172"/>
      <c r="CM65" s="172"/>
      <c r="CN65" s="172"/>
      <c r="CO65" s="172"/>
      <c r="CP65" s="172"/>
      <c r="CQ65" s="172"/>
      <c r="CR65" s="172"/>
      <c r="CS65" s="172"/>
      <c r="CT65" s="172"/>
      <c r="CU65" s="172"/>
      <c r="CV65" s="172"/>
      <c r="CW65" s="172"/>
      <c r="CX65" s="172"/>
      <c r="CY65" s="172"/>
      <c r="CZ65" s="172"/>
      <c r="DA65" s="172"/>
      <c r="DB65" s="172"/>
      <c r="DC65" s="173"/>
    </row>
    <row r="66" spans="1:107" ht="15" customHeight="1" x14ac:dyDescent="0.25">
      <c r="A66" s="25"/>
      <c r="B66" s="203" t="s">
        <v>4</v>
      </c>
      <c r="C66" s="203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203"/>
      <c r="O66" s="203"/>
      <c r="P66" s="203"/>
      <c r="Q66" s="203"/>
      <c r="R66" s="203"/>
      <c r="S66" s="203"/>
      <c r="T66" s="203"/>
      <c r="U66" s="203"/>
      <c r="V66" s="203"/>
      <c r="W66" s="203"/>
      <c r="X66" s="203"/>
      <c r="Y66" s="203"/>
      <c r="Z66" s="203"/>
      <c r="AA66" s="203"/>
      <c r="AB66" s="203"/>
      <c r="AC66" s="203"/>
      <c r="AD66" s="203"/>
      <c r="AE66" s="203"/>
      <c r="AF66" s="203"/>
      <c r="AG66" s="203"/>
      <c r="AH66" s="203"/>
      <c r="AI66" s="203"/>
      <c r="AJ66" s="203"/>
      <c r="AK66" s="203"/>
      <c r="AL66" s="203"/>
      <c r="AM66" s="203"/>
      <c r="AN66" s="203"/>
      <c r="AO66" s="203"/>
      <c r="AP66" s="203"/>
      <c r="AQ66" s="203"/>
      <c r="AR66" s="203"/>
      <c r="AS66" s="203"/>
      <c r="AT66" s="203"/>
      <c r="AU66" s="203"/>
      <c r="AV66" s="203"/>
      <c r="AW66" s="203"/>
      <c r="AX66" s="203"/>
      <c r="AY66" s="203"/>
      <c r="AZ66" s="203"/>
      <c r="BA66" s="203"/>
      <c r="BB66" s="203"/>
      <c r="BC66" s="203"/>
      <c r="BD66" s="203"/>
      <c r="BE66" s="203"/>
      <c r="BF66" s="203"/>
      <c r="BG66" s="203"/>
      <c r="BH66" s="203"/>
      <c r="BI66" s="203"/>
      <c r="BJ66" s="203"/>
      <c r="BK66" s="203"/>
      <c r="BL66" s="203"/>
      <c r="BM66" s="203"/>
      <c r="BN66" s="203"/>
      <c r="BO66" s="203"/>
      <c r="BP66" s="203"/>
      <c r="BQ66" s="203"/>
      <c r="BR66" s="203"/>
      <c r="BS66" s="203"/>
      <c r="BT66" s="204"/>
      <c r="BU66" s="171"/>
      <c r="BV66" s="172"/>
      <c r="BW66" s="172"/>
      <c r="BX66" s="172"/>
      <c r="BY66" s="172"/>
      <c r="BZ66" s="172"/>
      <c r="CA66" s="172"/>
      <c r="CB66" s="172"/>
      <c r="CC66" s="172"/>
      <c r="CD66" s="172"/>
      <c r="CE66" s="172"/>
      <c r="CF66" s="172"/>
      <c r="CG66" s="172"/>
      <c r="CH66" s="172"/>
      <c r="CI66" s="172"/>
      <c r="CJ66" s="172"/>
      <c r="CK66" s="172"/>
      <c r="CL66" s="172"/>
      <c r="CM66" s="172"/>
      <c r="CN66" s="172"/>
      <c r="CO66" s="172"/>
      <c r="CP66" s="172"/>
      <c r="CQ66" s="172"/>
      <c r="CR66" s="172"/>
      <c r="CS66" s="172"/>
      <c r="CT66" s="172"/>
      <c r="CU66" s="172"/>
      <c r="CV66" s="172"/>
      <c r="CW66" s="172"/>
      <c r="CX66" s="172"/>
      <c r="CY66" s="172"/>
      <c r="CZ66" s="172"/>
      <c r="DA66" s="172"/>
      <c r="DB66" s="172"/>
      <c r="DC66" s="173"/>
    </row>
    <row r="67" spans="1:107" ht="15" customHeight="1" x14ac:dyDescent="0.25">
      <c r="A67" s="30"/>
      <c r="B67" s="169" t="s">
        <v>60</v>
      </c>
      <c r="C67" s="169"/>
      <c r="D67" s="169"/>
      <c r="E67" s="169"/>
      <c r="F67" s="169"/>
      <c r="G67" s="169"/>
      <c r="H67" s="169"/>
      <c r="I67" s="169"/>
      <c r="J67" s="169"/>
      <c r="K67" s="169"/>
      <c r="L67" s="169"/>
      <c r="M67" s="169"/>
      <c r="N67" s="169"/>
      <c r="O67" s="169"/>
      <c r="P67" s="169"/>
      <c r="Q67" s="169"/>
      <c r="R67" s="169"/>
      <c r="S67" s="169"/>
      <c r="T67" s="169"/>
      <c r="U67" s="169"/>
      <c r="V67" s="169"/>
      <c r="W67" s="169"/>
      <c r="X67" s="169"/>
      <c r="Y67" s="169"/>
      <c r="Z67" s="169"/>
      <c r="AA67" s="169"/>
      <c r="AB67" s="169"/>
      <c r="AC67" s="169"/>
      <c r="AD67" s="169"/>
      <c r="AE67" s="169"/>
      <c r="AF67" s="169"/>
      <c r="AG67" s="169"/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  <c r="BI67" s="169"/>
      <c r="BJ67" s="169"/>
      <c r="BK67" s="169"/>
      <c r="BL67" s="169"/>
      <c r="BM67" s="169"/>
      <c r="BN67" s="169"/>
      <c r="BO67" s="169"/>
      <c r="BP67" s="169"/>
      <c r="BQ67" s="169"/>
      <c r="BR67" s="169"/>
      <c r="BS67" s="169"/>
      <c r="BT67" s="170"/>
      <c r="BU67" s="171"/>
      <c r="BV67" s="172"/>
      <c r="BW67" s="172"/>
      <c r="BX67" s="172"/>
      <c r="BY67" s="172"/>
      <c r="BZ67" s="172"/>
      <c r="CA67" s="172"/>
      <c r="CB67" s="172"/>
      <c r="CC67" s="172"/>
      <c r="CD67" s="172"/>
      <c r="CE67" s="172"/>
      <c r="CF67" s="172"/>
      <c r="CG67" s="172"/>
      <c r="CH67" s="172"/>
      <c r="CI67" s="172"/>
      <c r="CJ67" s="172"/>
      <c r="CK67" s="172"/>
      <c r="CL67" s="172"/>
      <c r="CM67" s="172"/>
      <c r="CN67" s="172"/>
      <c r="CO67" s="172"/>
      <c r="CP67" s="172"/>
      <c r="CQ67" s="172"/>
      <c r="CR67" s="172"/>
      <c r="CS67" s="172"/>
      <c r="CT67" s="172"/>
      <c r="CU67" s="172"/>
      <c r="CV67" s="172"/>
      <c r="CW67" s="172"/>
      <c r="CX67" s="172"/>
      <c r="CY67" s="172"/>
      <c r="CZ67" s="172"/>
      <c r="DA67" s="172"/>
      <c r="DB67" s="172"/>
      <c r="DC67" s="173"/>
    </row>
    <row r="68" spans="1:107" ht="15" customHeight="1" x14ac:dyDescent="0.25">
      <c r="A68" s="25"/>
      <c r="B68" s="169" t="s">
        <v>61</v>
      </c>
      <c r="C68" s="169"/>
      <c r="D68" s="169"/>
      <c r="E68" s="169"/>
      <c r="F68" s="169"/>
      <c r="G68" s="169"/>
      <c r="H68" s="169"/>
      <c r="I68" s="169"/>
      <c r="J68" s="169"/>
      <c r="K68" s="169"/>
      <c r="L68" s="169"/>
      <c r="M68" s="169"/>
      <c r="N68" s="169"/>
      <c r="O68" s="169"/>
      <c r="P68" s="169"/>
      <c r="Q68" s="169"/>
      <c r="R68" s="169"/>
      <c r="S68" s="169"/>
      <c r="T68" s="169"/>
      <c r="U68" s="169"/>
      <c r="V68" s="169"/>
      <c r="W68" s="169"/>
      <c r="X68" s="169"/>
      <c r="Y68" s="169"/>
      <c r="Z68" s="169"/>
      <c r="AA68" s="169"/>
      <c r="AB68" s="169"/>
      <c r="AC68" s="169"/>
      <c r="AD68" s="169"/>
      <c r="AE68" s="169"/>
      <c r="AF68" s="169"/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  <c r="BI68" s="169"/>
      <c r="BJ68" s="169"/>
      <c r="BK68" s="169"/>
      <c r="BL68" s="169"/>
      <c r="BM68" s="169"/>
      <c r="BN68" s="169"/>
      <c r="BO68" s="169"/>
      <c r="BP68" s="169"/>
      <c r="BQ68" s="169"/>
      <c r="BR68" s="169"/>
      <c r="BS68" s="169"/>
      <c r="BT68" s="170"/>
      <c r="BU68" s="171"/>
      <c r="BV68" s="172"/>
      <c r="BW68" s="172"/>
      <c r="BX68" s="172"/>
      <c r="BY68" s="172"/>
      <c r="BZ68" s="172"/>
      <c r="CA68" s="172"/>
      <c r="CB68" s="172"/>
      <c r="CC68" s="172"/>
      <c r="CD68" s="172"/>
      <c r="CE68" s="172"/>
      <c r="CF68" s="172"/>
      <c r="CG68" s="172"/>
      <c r="CH68" s="172"/>
      <c r="CI68" s="172"/>
      <c r="CJ68" s="172"/>
      <c r="CK68" s="172"/>
      <c r="CL68" s="172"/>
      <c r="CM68" s="172"/>
      <c r="CN68" s="172"/>
      <c r="CO68" s="172"/>
      <c r="CP68" s="172"/>
      <c r="CQ68" s="172"/>
      <c r="CR68" s="172"/>
      <c r="CS68" s="172"/>
      <c r="CT68" s="172"/>
      <c r="CU68" s="172"/>
      <c r="CV68" s="172"/>
      <c r="CW68" s="172"/>
      <c r="CX68" s="172"/>
      <c r="CY68" s="172"/>
      <c r="CZ68" s="172"/>
      <c r="DA68" s="172"/>
      <c r="DB68" s="172"/>
      <c r="DC68" s="173"/>
    </row>
    <row r="69" spans="1:107" ht="15" customHeight="1" x14ac:dyDescent="0.25">
      <c r="A69" s="25"/>
      <c r="B69" s="169" t="s">
        <v>59</v>
      </c>
      <c r="C69" s="169"/>
      <c r="D69" s="169"/>
      <c r="E69" s="169"/>
      <c r="F69" s="169"/>
      <c r="G69" s="169"/>
      <c r="H69" s="169"/>
      <c r="I69" s="169"/>
      <c r="J69" s="169"/>
      <c r="K69" s="169"/>
      <c r="L69" s="169"/>
      <c r="M69" s="169"/>
      <c r="N69" s="169"/>
      <c r="O69" s="169"/>
      <c r="P69" s="169"/>
      <c r="Q69" s="169"/>
      <c r="R69" s="169"/>
      <c r="S69" s="169"/>
      <c r="T69" s="169"/>
      <c r="U69" s="169"/>
      <c r="V69" s="169"/>
      <c r="W69" s="169"/>
      <c r="X69" s="169"/>
      <c r="Y69" s="169"/>
      <c r="Z69" s="169"/>
      <c r="AA69" s="169"/>
      <c r="AB69" s="169"/>
      <c r="AC69" s="169"/>
      <c r="AD69" s="169"/>
      <c r="AE69" s="169"/>
      <c r="AF69" s="169"/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  <c r="BI69" s="169"/>
      <c r="BJ69" s="169"/>
      <c r="BK69" s="169"/>
      <c r="BL69" s="169"/>
      <c r="BM69" s="169"/>
      <c r="BN69" s="169"/>
      <c r="BO69" s="169"/>
      <c r="BP69" s="169"/>
      <c r="BQ69" s="169"/>
      <c r="BR69" s="169"/>
      <c r="BS69" s="169"/>
      <c r="BT69" s="170"/>
      <c r="BU69" s="171"/>
      <c r="BV69" s="172"/>
      <c r="BW69" s="172"/>
      <c r="BX69" s="172"/>
      <c r="BY69" s="172"/>
      <c r="BZ69" s="172"/>
      <c r="CA69" s="172"/>
      <c r="CB69" s="172"/>
      <c r="CC69" s="172"/>
      <c r="CD69" s="172"/>
      <c r="CE69" s="172"/>
      <c r="CF69" s="172"/>
      <c r="CG69" s="172"/>
      <c r="CH69" s="172"/>
      <c r="CI69" s="172"/>
      <c r="CJ69" s="172"/>
      <c r="CK69" s="172"/>
      <c r="CL69" s="172"/>
      <c r="CM69" s="172"/>
      <c r="CN69" s="172"/>
      <c r="CO69" s="172"/>
      <c r="CP69" s="172"/>
      <c r="CQ69" s="172"/>
      <c r="CR69" s="172"/>
      <c r="CS69" s="172"/>
      <c r="CT69" s="172"/>
      <c r="CU69" s="172"/>
      <c r="CV69" s="172"/>
      <c r="CW69" s="172"/>
      <c r="CX69" s="172"/>
      <c r="CY69" s="172"/>
      <c r="CZ69" s="172"/>
      <c r="DA69" s="172"/>
      <c r="DB69" s="172"/>
      <c r="DC69" s="173"/>
    </row>
    <row r="70" spans="1:107" ht="14.25" customHeight="1" x14ac:dyDescent="0.25">
      <c r="A70" s="25"/>
      <c r="B70" s="169" t="s">
        <v>62</v>
      </c>
      <c r="C70" s="169"/>
      <c r="D70" s="169"/>
      <c r="E70" s="169"/>
      <c r="F70" s="169"/>
      <c r="G70" s="169"/>
      <c r="H70" s="169"/>
      <c r="I70" s="169"/>
      <c r="J70" s="169"/>
      <c r="K70" s="169"/>
      <c r="L70" s="169"/>
      <c r="M70" s="169"/>
      <c r="N70" s="169"/>
      <c r="O70" s="169"/>
      <c r="P70" s="169"/>
      <c r="Q70" s="169"/>
      <c r="R70" s="169"/>
      <c r="S70" s="169"/>
      <c r="T70" s="169"/>
      <c r="U70" s="169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  <c r="BI70" s="169"/>
      <c r="BJ70" s="169"/>
      <c r="BK70" s="169"/>
      <c r="BL70" s="169"/>
      <c r="BM70" s="169"/>
      <c r="BN70" s="169"/>
      <c r="BO70" s="169"/>
      <c r="BP70" s="169"/>
      <c r="BQ70" s="169"/>
      <c r="BR70" s="169"/>
      <c r="BS70" s="169"/>
      <c r="BT70" s="170"/>
      <c r="BU70" s="171"/>
      <c r="BV70" s="172"/>
      <c r="BW70" s="172"/>
      <c r="BX70" s="172"/>
      <c r="BY70" s="172"/>
      <c r="BZ70" s="172"/>
      <c r="CA70" s="172"/>
      <c r="CB70" s="172"/>
      <c r="CC70" s="172"/>
      <c r="CD70" s="172"/>
      <c r="CE70" s="172"/>
      <c r="CF70" s="172"/>
      <c r="CG70" s="172"/>
      <c r="CH70" s="172"/>
      <c r="CI70" s="172"/>
      <c r="CJ70" s="172"/>
      <c r="CK70" s="172"/>
      <c r="CL70" s="172"/>
      <c r="CM70" s="172"/>
      <c r="CN70" s="172"/>
      <c r="CO70" s="172"/>
      <c r="CP70" s="172"/>
      <c r="CQ70" s="172"/>
      <c r="CR70" s="172"/>
      <c r="CS70" s="172"/>
      <c r="CT70" s="172"/>
      <c r="CU70" s="172"/>
      <c r="CV70" s="172"/>
      <c r="CW70" s="172"/>
      <c r="CX70" s="172"/>
      <c r="CY70" s="172"/>
      <c r="CZ70" s="172"/>
      <c r="DA70" s="172"/>
      <c r="DB70" s="172"/>
      <c r="DC70" s="173"/>
    </row>
    <row r="71" spans="1:107" ht="15" customHeight="1" x14ac:dyDescent="0.25">
      <c r="A71" s="31"/>
      <c r="B71" s="169" t="s">
        <v>63</v>
      </c>
      <c r="C71" s="169"/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  <c r="O71" s="169"/>
      <c r="P71" s="169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69"/>
      <c r="AE71" s="169"/>
      <c r="AF71" s="169"/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  <c r="BI71" s="169"/>
      <c r="BJ71" s="169"/>
      <c r="BK71" s="169"/>
      <c r="BL71" s="169"/>
      <c r="BM71" s="169"/>
      <c r="BN71" s="169"/>
      <c r="BO71" s="169"/>
      <c r="BP71" s="169"/>
      <c r="BQ71" s="169"/>
      <c r="BR71" s="169"/>
      <c r="BS71" s="169"/>
      <c r="BT71" s="170"/>
      <c r="BU71" s="171"/>
      <c r="BV71" s="172"/>
      <c r="BW71" s="172"/>
      <c r="BX71" s="172"/>
      <c r="BY71" s="172"/>
      <c r="BZ71" s="172"/>
      <c r="CA71" s="172"/>
      <c r="CB71" s="172"/>
      <c r="CC71" s="172"/>
      <c r="CD71" s="172"/>
      <c r="CE71" s="172"/>
      <c r="CF71" s="172"/>
      <c r="CG71" s="172"/>
      <c r="CH71" s="172"/>
      <c r="CI71" s="172"/>
      <c r="CJ71" s="172"/>
      <c r="CK71" s="172"/>
      <c r="CL71" s="172"/>
      <c r="CM71" s="172"/>
      <c r="CN71" s="172"/>
      <c r="CO71" s="172"/>
      <c r="CP71" s="172"/>
      <c r="CQ71" s="172"/>
      <c r="CR71" s="172"/>
      <c r="CS71" s="172"/>
      <c r="CT71" s="172"/>
      <c r="CU71" s="172"/>
      <c r="CV71" s="172"/>
      <c r="CW71" s="172"/>
      <c r="CX71" s="172"/>
      <c r="CY71" s="172"/>
      <c r="CZ71" s="172"/>
      <c r="DA71" s="172"/>
      <c r="DB71" s="172"/>
      <c r="DC71" s="173"/>
    </row>
    <row r="72" spans="1:107" ht="15" customHeight="1" x14ac:dyDescent="0.25">
      <c r="A72" s="25"/>
      <c r="B72" s="169" t="s">
        <v>64</v>
      </c>
      <c r="C72" s="169"/>
      <c r="D72" s="169"/>
      <c r="E72" s="169"/>
      <c r="F72" s="169"/>
      <c r="G72" s="169"/>
      <c r="H72" s="169"/>
      <c r="I72" s="169"/>
      <c r="J72" s="169"/>
      <c r="K72" s="169"/>
      <c r="L72" s="169"/>
      <c r="M72" s="169"/>
      <c r="N72" s="169"/>
      <c r="O72" s="169"/>
      <c r="P72" s="169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169"/>
      <c r="AE72" s="169"/>
      <c r="AF72" s="169"/>
      <c r="AG72" s="169"/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  <c r="BH72" s="169"/>
      <c r="BI72" s="169"/>
      <c r="BJ72" s="169"/>
      <c r="BK72" s="169"/>
      <c r="BL72" s="169"/>
      <c r="BM72" s="169"/>
      <c r="BN72" s="169"/>
      <c r="BO72" s="169"/>
      <c r="BP72" s="169"/>
      <c r="BQ72" s="169"/>
      <c r="BR72" s="169"/>
      <c r="BS72" s="169"/>
      <c r="BT72" s="170"/>
      <c r="BU72" s="171"/>
      <c r="BV72" s="172"/>
      <c r="BW72" s="172"/>
      <c r="BX72" s="172"/>
      <c r="BY72" s="172"/>
      <c r="BZ72" s="172"/>
      <c r="CA72" s="172"/>
      <c r="CB72" s="172"/>
      <c r="CC72" s="172"/>
      <c r="CD72" s="172"/>
      <c r="CE72" s="172"/>
      <c r="CF72" s="172"/>
      <c r="CG72" s="172"/>
      <c r="CH72" s="172"/>
      <c r="CI72" s="172"/>
      <c r="CJ72" s="172"/>
      <c r="CK72" s="172"/>
      <c r="CL72" s="172"/>
      <c r="CM72" s="172"/>
      <c r="CN72" s="172"/>
      <c r="CO72" s="172"/>
      <c r="CP72" s="172"/>
      <c r="CQ72" s="172"/>
      <c r="CR72" s="172"/>
      <c r="CS72" s="172"/>
      <c r="CT72" s="172"/>
      <c r="CU72" s="172"/>
      <c r="CV72" s="172"/>
      <c r="CW72" s="172"/>
      <c r="CX72" s="172"/>
      <c r="CY72" s="172"/>
      <c r="CZ72" s="172"/>
      <c r="DA72" s="172"/>
      <c r="DB72" s="172"/>
      <c r="DC72" s="173"/>
    </row>
  </sheetData>
  <mergeCells count="138"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</mergeCells>
  <pageMargins left="0.66" right="0.25" top="0.35" bottom="0.39370078740157483" header="0.19" footer="0.19685039370078741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10"/>
  <sheetViews>
    <sheetView view="pageBreakPreview" topLeftCell="A13" zoomScale="90" zoomScaleNormal="100" zoomScaleSheetLayoutView="90" workbookViewId="0">
      <selection activeCell="G23" sqref="G23"/>
    </sheetView>
  </sheetViews>
  <sheetFormatPr defaultColWidth="9.109375" defaultRowHeight="13.8" x14ac:dyDescent="0.3"/>
  <cols>
    <col min="1" max="1" width="42.88671875" style="7" customWidth="1"/>
    <col min="2" max="2" width="7" style="7" customWidth="1"/>
    <col min="3" max="3" width="11.44140625" style="7" customWidth="1"/>
    <col min="4" max="4" width="15.109375" style="7" customWidth="1"/>
    <col min="5" max="6" width="17" style="7" customWidth="1"/>
    <col min="7" max="7" width="18.5546875" style="7" customWidth="1"/>
    <col min="8" max="8" width="14.44140625" style="7" customWidth="1"/>
    <col min="9" max="9" width="13.44140625" style="7" customWidth="1"/>
    <col min="10" max="10" width="10.33203125" style="7" customWidth="1"/>
    <col min="11" max="11" width="13.44140625" style="7" customWidth="1"/>
    <col min="12" max="12" width="21.88671875" style="7" customWidth="1"/>
    <col min="13" max="13" width="15.5546875" style="7" customWidth="1"/>
    <col min="14" max="14" width="13.44140625" style="7" bestFit="1" customWidth="1"/>
    <col min="15" max="15" width="10.33203125" style="7" customWidth="1"/>
    <col min="16" max="16384" width="9.109375" style="7"/>
  </cols>
  <sheetData>
    <row r="1" spans="1:14" ht="20.25" customHeight="1" x14ac:dyDescent="0.3">
      <c r="A1" s="207" t="s">
        <v>143</v>
      </c>
      <c r="B1" s="207"/>
      <c r="C1" s="207"/>
      <c r="D1" s="207"/>
      <c r="E1" s="207"/>
      <c r="F1" s="207"/>
      <c r="G1" s="207"/>
      <c r="H1" s="207"/>
      <c r="I1" s="207"/>
      <c r="J1" s="207"/>
      <c r="K1" s="86"/>
    </row>
    <row r="2" spans="1:14" ht="18.75" customHeight="1" x14ac:dyDescent="0.3">
      <c r="A2" s="208" t="s">
        <v>222</v>
      </c>
      <c r="B2" s="208"/>
      <c r="C2" s="208"/>
      <c r="D2" s="208"/>
      <c r="E2" s="208"/>
      <c r="F2" s="208"/>
      <c r="G2" s="208"/>
      <c r="H2" s="208"/>
      <c r="I2" s="208"/>
      <c r="J2" s="208"/>
      <c r="K2" s="87"/>
    </row>
    <row r="3" spans="1:14" ht="3.75" customHeight="1" x14ac:dyDescent="0.3">
      <c r="A3" s="9"/>
      <c r="B3" s="9"/>
      <c r="C3" s="9"/>
      <c r="D3" s="9"/>
      <c r="E3" s="9"/>
      <c r="F3" s="155"/>
      <c r="G3" s="9"/>
      <c r="H3" s="9"/>
      <c r="I3" s="9"/>
      <c r="J3" s="9"/>
      <c r="K3" s="89"/>
    </row>
    <row r="4" spans="1:14" ht="21.75" customHeight="1" x14ac:dyDescent="0.3">
      <c r="A4" s="212" t="s">
        <v>0</v>
      </c>
      <c r="B4" s="212" t="s">
        <v>1</v>
      </c>
      <c r="C4" s="212" t="s">
        <v>86</v>
      </c>
      <c r="D4" s="212" t="s">
        <v>2</v>
      </c>
      <c r="E4" s="212"/>
      <c r="F4" s="212"/>
      <c r="G4" s="212"/>
      <c r="H4" s="212"/>
      <c r="I4" s="212"/>
      <c r="J4" s="212"/>
      <c r="K4" s="90"/>
    </row>
    <row r="5" spans="1:14" x14ac:dyDescent="0.3">
      <c r="A5" s="212"/>
      <c r="B5" s="212"/>
      <c r="C5" s="212"/>
      <c r="D5" s="213" t="s">
        <v>31</v>
      </c>
      <c r="E5" s="214" t="s">
        <v>4</v>
      </c>
      <c r="F5" s="214"/>
      <c r="G5" s="214"/>
      <c r="H5" s="214"/>
      <c r="I5" s="214"/>
      <c r="J5" s="214"/>
      <c r="K5" s="91"/>
    </row>
    <row r="6" spans="1:14" ht="63.75" customHeight="1" x14ac:dyDescent="0.3">
      <c r="A6" s="212"/>
      <c r="B6" s="212"/>
      <c r="C6" s="212"/>
      <c r="D6" s="213"/>
      <c r="E6" s="212" t="s">
        <v>213</v>
      </c>
      <c r="F6" s="212" t="s">
        <v>212</v>
      </c>
      <c r="G6" s="212" t="s">
        <v>75</v>
      </c>
      <c r="H6" s="212" t="s">
        <v>76</v>
      </c>
      <c r="I6" s="210" t="s">
        <v>77</v>
      </c>
      <c r="J6" s="211"/>
      <c r="K6" s="90"/>
    </row>
    <row r="7" spans="1:14" ht="85.5" customHeight="1" x14ac:dyDescent="0.3">
      <c r="A7" s="212"/>
      <c r="B7" s="212"/>
      <c r="C7" s="212"/>
      <c r="D7" s="213"/>
      <c r="E7" s="212"/>
      <c r="F7" s="212"/>
      <c r="G7" s="212"/>
      <c r="H7" s="212"/>
      <c r="I7" s="10" t="s">
        <v>3</v>
      </c>
      <c r="J7" s="11" t="s">
        <v>5</v>
      </c>
      <c r="K7" s="90"/>
    </row>
    <row r="8" spans="1:14" x14ac:dyDescent="0.3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44" t="s">
        <v>214</v>
      </c>
      <c r="G8" s="35">
        <v>6</v>
      </c>
      <c r="H8" s="35">
        <v>7</v>
      </c>
      <c r="I8" s="35">
        <v>8</v>
      </c>
      <c r="J8" s="35">
        <v>9</v>
      </c>
      <c r="K8" s="92"/>
    </row>
    <row r="9" spans="1:14" x14ac:dyDescent="0.3">
      <c r="A9" s="57" t="s">
        <v>6</v>
      </c>
      <c r="B9" s="58">
        <v>100</v>
      </c>
      <c r="C9" s="58" t="s">
        <v>7</v>
      </c>
      <c r="D9" s="62">
        <f>D12+D20+D24+D18+D11+D21</f>
        <v>297073436.04000002</v>
      </c>
      <c r="E9" s="62">
        <f>E12</f>
        <v>262294300</v>
      </c>
      <c r="F9" s="62"/>
      <c r="G9" s="62">
        <f>G20</f>
        <v>5020086</v>
      </c>
      <c r="H9" s="62"/>
      <c r="I9" s="62">
        <f>I11+I12+I18+I19+I21+I24</f>
        <v>29759050.040000003</v>
      </c>
      <c r="J9" s="62"/>
      <c r="K9" s="93">
        <f>E9+G9+I9-D9</f>
        <v>0</v>
      </c>
      <c r="L9" s="80">
        <f>D9+D77</f>
        <v>304841132.89000005</v>
      </c>
      <c r="M9" s="80">
        <f>L9-D28</f>
        <v>0</v>
      </c>
    </row>
    <row r="10" spans="1:14" ht="14.25" customHeight="1" x14ac:dyDescent="0.3">
      <c r="A10" s="19" t="s">
        <v>4</v>
      </c>
      <c r="B10" s="35"/>
      <c r="C10" s="35"/>
      <c r="D10" s="35"/>
      <c r="E10" s="35"/>
      <c r="F10" s="35"/>
      <c r="G10" s="35"/>
      <c r="H10" s="35"/>
      <c r="I10" s="61"/>
      <c r="J10" s="35"/>
      <c r="K10" s="92"/>
    </row>
    <row r="11" spans="1:14" x14ac:dyDescent="0.3">
      <c r="A11" s="54" t="s">
        <v>70</v>
      </c>
      <c r="B11" s="55">
        <v>110</v>
      </c>
      <c r="C11" s="55">
        <v>120</v>
      </c>
      <c r="D11" s="133">
        <f>I11</f>
        <v>239312.26</v>
      </c>
      <c r="E11" s="55" t="s">
        <v>7</v>
      </c>
      <c r="F11" s="55" t="s">
        <v>7</v>
      </c>
      <c r="G11" s="55" t="s">
        <v>7</v>
      </c>
      <c r="H11" s="55" t="s">
        <v>7</v>
      </c>
      <c r="I11" s="63">
        <v>239312.26</v>
      </c>
      <c r="J11" s="55" t="s">
        <v>7</v>
      </c>
      <c r="K11" s="94"/>
    </row>
    <row r="12" spans="1:14" x14ac:dyDescent="0.3">
      <c r="A12" s="54" t="s">
        <v>156</v>
      </c>
      <c r="B12" s="55">
        <v>120</v>
      </c>
      <c r="C12" s="55">
        <v>130</v>
      </c>
      <c r="D12" s="133">
        <f>E12+I12</f>
        <v>291719053.93000001</v>
      </c>
      <c r="E12" s="63">
        <f>E14+E15</f>
        <v>262294300</v>
      </c>
      <c r="F12" s="63"/>
      <c r="G12" s="55" t="s">
        <v>7</v>
      </c>
      <c r="H12" s="55" t="s">
        <v>7</v>
      </c>
      <c r="I12" s="63">
        <f>I14</f>
        <v>29424753.93</v>
      </c>
      <c r="J12" s="55"/>
      <c r="K12" s="143" t="s">
        <v>208</v>
      </c>
      <c r="L12" s="80">
        <f>E12+E77</f>
        <v>263924598.40000001</v>
      </c>
      <c r="M12" s="80">
        <f>L12-E28</f>
        <v>0</v>
      </c>
      <c r="N12" s="80"/>
    </row>
    <row r="13" spans="1:14" s="22" customFormat="1" ht="14.25" customHeight="1" x14ac:dyDescent="0.3">
      <c r="A13" s="36" t="s">
        <v>4</v>
      </c>
      <c r="B13" s="34"/>
      <c r="C13" s="34"/>
      <c r="D13" s="134"/>
      <c r="E13" s="34"/>
      <c r="F13" s="34"/>
      <c r="G13" s="34"/>
      <c r="H13" s="34"/>
      <c r="I13" s="64"/>
      <c r="J13" s="34"/>
      <c r="K13" s="144"/>
      <c r="L13" s="80"/>
    </row>
    <row r="14" spans="1:14" s="22" customFormat="1" x14ac:dyDescent="0.3">
      <c r="A14" s="162" t="s">
        <v>217</v>
      </c>
      <c r="B14" s="33">
        <v>1201</v>
      </c>
      <c r="C14" s="34">
        <v>130</v>
      </c>
      <c r="D14" s="135">
        <f>E14+I14</f>
        <v>285520953.93000001</v>
      </c>
      <c r="E14" s="64">
        <f>256255800-6198100+6038500</f>
        <v>256096200</v>
      </c>
      <c r="F14" s="64"/>
      <c r="G14" s="34" t="s">
        <v>7</v>
      </c>
      <c r="H14" s="34" t="s">
        <v>7</v>
      </c>
      <c r="I14" s="64">
        <f>29366261.09+94998.1-36505.26</f>
        <v>29424753.93</v>
      </c>
      <c r="J14" s="102">
        <v>0</v>
      </c>
      <c r="K14" s="144" t="s">
        <v>209</v>
      </c>
      <c r="L14" s="80">
        <f>I9+I77</f>
        <v>35896448.490000002</v>
      </c>
      <c r="M14" s="83">
        <f>L14-I28</f>
        <v>0</v>
      </c>
    </row>
    <row r="15" spans="1:14" ht="39.75" customHeight="1" x14ac:dyDescent="0.3">
      <c r="A15" s="122" t="s">
        <v>198</v>
      </c>
      <c r="B15" s="123">
        <v>1202</v>
      </c>
      <c r="C15" s="123">
        <v>130</v>
      </c>
      <c r="D15" s="137">
        <f>E15</f>
        <v>6198100</v>
      </c>
      <c r="E15" s="124">
        <f>5530859+672046+5812-10617</f>
        <v>6198100</v>
      </c>
      <c r="F15" s="124"/>
      <c r="G15" s="35" t="s">
        <v>7</v>
      </c>
      <c r="H15" s="35" t="s">
        <v>7</v>
      </c>
      <c r="I15" s="35" t="s">
        <v>7</v>
      </c>
      <c r="J15" s="35"/>
    </row>
    <row r="16" spans="1:14" ht="52.5" customHeight="1" x14ac:dyDescent="0.3">
      <c r="A16" s="118" t="s">
        <v>199</v>
      </c>
      <c r="B16" s="35">
        <v>1203</v>
      </c>
      <c r="C16" s="35"/>
      <c r="D16" s="136"/>
      <c r="E16" s="35"/>
      <c r="F16" s="35"/>
      <c r="G16" s="35" t="s">
        <v>7</v>
      </c>
      <c r="H16" s="35" t="s">
        <v>7</v>
      </c>
      <c r="I16" s="35" t="s">
        <v>7</v>
      </c>
      <c r="J16" s="35"/>
    </row>
    <row r="17" spans="1:15" x14ac:dyDescent="0.3">
      <c r="A17" s="32" t="s">
        <v>196</v>
      </c>
      <c r="B17" s="33">
        <v>1204</v>
      </c>
      <c r="C17" s="35"/>
      <c r="D17" s="136"/>
      <c r="E17" s="35" t="s">
        <v>7</v>
      </c>
      <c r="F17" s="35" t="s">
        <v>7</v>
      </c>
      <c r="G17" s="35" t="s">
        <v>7</v>
      </c>
      <c r="H17" s="35" t="s">
        <v>7</v>
      </c>
      <c r="I17" s="35"/>
      <c r="J17" s="35" t="s">
        <v>7</v>
      </c>
    </row>
    <row r="18" spans="1:15" ht="26.4" x14ac:dyDescent="0.3">
      <c r="A18" s="56" t="s">
        <v>71</v>
      </c>
      <c r="B18" s="55">
        <v>130</v>
      </c>
      <c r="C18" s="55">
        <v>140</v>
      </c>
      <c r="D18" s="133">
        <f>I18</f>
        <v>23653.85</v>
      </c>
      <c r="E18" s="55" t="s">
        <v>7</v>
      </c>
      <c r="F18" s="55" t="s">
        <v>7</v>
      </c>
      <c r="G18" s="55" t="s">
        <v>7</v>
      </c>
      <c r="H18" s="55" t="s">
        <v>7</v>
      </c>
      <c r="I18" s="63">
        <v>23653.85</v>
      </c>
      <c r="J18" s="55" t="s">
        <v>7</v>
      </c>
      <c r="K18" s="94"/>
    </row>
    <row r="19" spans="1:15" ht="39.6" x14ac:dyDescent="0.3">
      <c r="A19" s="56" t="s">
        <v>72</v>
      </c>
      <c r="B19" s="55">
        <v>140</v>
      </c>
      <c r="C19" s="55"/>
      <c r="D19" s="138"/>
      <c r="E19" s="55" t="s">
        <v>7</v>
      </c>
      <c r="F19" s="55" t="s">
        <v>7</v>
      </c>
      <c r="G19" s="55" t="s">
        <v>7</v>
      </c>
      <c r="H19" s="55" t="s">
        <v>7</v>
      </c>
      <c r="I19" s="63"/>
      <c r="J19" s="55" t="s">
        <v>7</v>
      </c>
      <c r="K19" s="94"/>
    </row>
    <row r="20" spans="1:15" x14ac:dyDescent="0.3">
      <c r="A20" s="54" t="s">
        <v>73</v>
      </c>
      <c r="B20" s="55">
        <v>150</v>
      </c>
      <c r="C20" s="55">
        <v>180</v>
      </c>
      <c r="D20" s="139">
        <f>G20+H20</f>
        <v>5020086</v>
      </c>
      <c r="E20" s="55" t="s">
        <v>7</v>
      </c>
      <c r="F20" s="55" t="s">
        <v>7</v>
      </c>
      <c r="G20" s="63">
        <f>5070000+69000-660+100000-218254</f>
        <v>5020086</v>
      </c>
      <c r="H20" s="115">
        <v>0</v>
      </c>
      <c r="I20" s="63" t="s">
        <v>7</v>
      </c>
      <c r="J20" s="55" t="s">
        <v>7</v>
      </c>
      <c r="K20" s="143" t="s">
        <v>243</v>
      </c>
      <c r="L20" s="80">
        <f>G9+G77</f>
        <v>5020086</v>
      </c>
      <c r="M20" s="80">
        <f>L20-G28</f>
        <v>0</v>
      </c>
    </row>
    <row r="21" spans="1:15" x14ac:dyDescent="0.3">
      <c r="A21" s="54" t="s">
        <v>74</v>
      </c>
      <c r="B21" s="55">
        <v>160</v>
      </c>
      <c r="C21" s="55">
        <v>180</v>
      </c>
      <c r="D21" s="133">
        <f>I21</f>
        <v>60000</v>
      </c>
      <c r="E21" s="55" t="s">
        <v>7</v>
      </c>
      <c r="F21" s="55" t="s">
        <v>7</v>
      </c>
      <c r="G21" s="55" t="s">
        <v>7</v>
      </c>
      <c r="H21" s="55" t="s">
        <v>7</v>
      </c>
      <c r="I21" s="63">
        <v>60000</v>
      </c>
      <c r="J21" s="55"/>
      <c r="K21" s="94"/>
    </row>
    <row r="22" spans="1:15" ht="117" hidden="1" customHeight="1" x14ac:dyDescent="0.3">
      <c r="A22" s="127" t="s">
        <v>197</v>
      </c>
      <c r="B22" s="55">
        <v>170</v>
      </c>
      <c r="C22" s="55"/>
      <c r="D22" s="140">
        <f>E22</f>
        <v>0</v>
      </c>
      <c r="E22" s="115">
        <v>0</v>
      </c>
      <c r="F22" s="115"/>
      <c r="G22" s="55" t="s">
        <v>7</v>
      </c>
      <c r="H22" s="55" t="s">
        <v>7</v>
      </c>
      <c r="I22" s="55" t="s">
        <v>7</v>
      </c>
      <c r="J22" s="55" t="s">
        <v>7</v>
      </c>
    </row>
    <row r="23" spans="1:15" ht="125.25" customHeight="1" x14ac:dyDescent="0.3">
      <c r="A23" s="127" t="s">
        <v>197</v>
      </c>
      <c r="B23" s="55">
        <v>170</v>
      </c>
      <c r="C23" s="55"/>
      <c r="D23" s="140"/>
      <c r="E23" s="115"/>
      <c r="F23" s="115"/>
      <c r="G23" s="55" t="s">
        <v>7</v>
      </c>
      <c r="H23" s="55" t="s">
        <v>7</v>
      </c>
      <c r="I23" s="55" t="s">
        <v>7</v>
      </c>
      <c r="J23" s="55" t="s">
        <v>7</v>
      </c>
    </row>
    <row r="24" spans="1:15" x14ac:dyDescent="0.3">
      <c r="A24" s="54" t="s">
        <v>78</v>
      </c>
      <c r="B24" s="55">
        <v>180</v>
      </c>
      <c r="C24" s="55" t="s">
        <v>7</v>
      </c>
      <c r="D24" s="133">
        <f>D26+D27</f>
        <v>11330</v>
      </c>
      <c r="E24" s="55" t="s">
        <v>7</v>
      </c>
      <c r="F24" s="55" t="s">
        <v>7</v>
      </c>
      <c r="G24" s="55" t="s">
        <v>7</v>
      </c>
      <c r="H24" s="55" t="s">
        <v>7</v>
      </c>
      <c r="I24" s="63">
        <f>I26+I27</f>
        <v>11330</v>
      </c>
      <c r="J24" s="55" t="s">
        <v>7</v>
      </c>
      <c r="K24" s="94"/>
    </row>
    <row r="25" spans="1:15" s="22" customFormat="1" ht="14.25" customHeight="1" x14ac:dyDescent="0.3">
      <c r="A25" s="36" t="s">
        <v>4</v>
      </c>
      <c r="B25" s="34"/>
      <c r="C25" s="34"/>
      <c r="D25" s="134"/>
      <c r="E25" s="34"/>
      <c r="F25" s="34"/>
      <c r="G25" s="34"/>
      <c r="H25" s="34"/>
      <c r="I25" s="64"/>
      <c r="J25" s="34"/>
      <c r="K25" s="95"/>
      <c r="L25" s="7"/>
    </row>
    <row r="26" spans="1:15" s="22" customFormat="1" ht="26.4" x14ac:dyDescent="0.3">
      <c r="A26" s="32" t="s">
        <v>190</v>
      </c>
      <c r="B26" s="33">
        <v>1801</v>
      </c>
      <c r="C26" s="34" t="s">
        <v>7</v>
      </c>
      <c r="D26" s="135">
        <f>I26</f>
        <v>11330</v>
      </c>
      <c r="E26" s="34" t="s">
        <v>7</v>
      </c>
      <c r="F26" s="34" t="s">
        <v>7</v>
      </c>
      <c r="G26" s="34" t="s">
        <v>7</v>
      </c>
      <c r="H26" s="34" t="s">
        <v>7</v>
      </c>
      <c r="I26" s="125">
        <v>11330</v>
      </c>
      <c r="J26" s="34" t="s">
        <v>7</v>
      </c>
      <c r="K26" s="95"/>
      <c r="L26" s="7"/>
    </row>
    <row r="27" spans="1:15" s="22" customFormat="1" x14ac:dyDescent="0.3">
      <c r="A27" s="32"/>
      <c r="B27" s="33">
        <v>1802</v>
      </c>
      <c r="C27" s="34" t="s">
        <v>7</v>
      </c>
      <c r="D27" s="163"/>
      <c r="E27" s="34" t="s">
        <v>7</v>
      </c>
      <c r="F27" s="34" t="s">
        <v>7</v>
      </c>
      <c r="G27" s="34" t="s">
        <v>7</v>
      </c>
      <c r="H27" s="34" t="s">
        <v>7</v>
      </c>
      <c r="I27" s="64"/>
      <c r="J27" s="34" t="s">
        <v>7</v>
      </c>
      <c r="K27" s="95"/>
      <c r="L27" s="7"/>
    </row>
    <row r="28" spans="1:15" x14ac:dyDescent="0.3">
      <c r="A28" s="108" t="s">
        <v>69</v>
      </c>
      <c r="B28" s="109">
        <v>200</v>
      </c>
      <c r="C28" s="109" t="s">
        <v>7</v>
      </c>
      <c r="D28" s="141">
        <f>D30+D35+D39+D45+D48</f>
        <v>304841132.88999999</v>
      </c>
      <c r="E28" s="110">
        <f>E30+E35+E39+E45+E48</f>
        <v>263924598.40000001</v>
      </c>
      <c r="F28" s="110"/>
      <c r="G28" s="110">
        <f>G30+G35+G39+G48</f>
        <v>5020086</v>
      </c>
      <c r="H28" s="110">
        <f t="shared" ref="H28" si="0">H30+H39+H48</f>
        <v>0</v>
      </c>
      <c r="I28" s="110">
        <f>I30+I39+I46+I48</f>
        <v>35896448.489999995</v>
      </c>
      <c r="J28" s="116">
        <v>0</v>
      </c>
      <c r="K28" s="96"/>
      <c r="L28" s="80"/>
      <c r="M28" s="80"/>
      <c r="N28" s="80"/>
      <c r="O28" s="80"/>
    </row>
    <row r="29" spans="1:15" ht="14.25" customHeight="1" x14ac:dyDescent="0.3">
      <c r="A29" s="19" t="s">
        <v>79</v>
      </c>
      <c r="B29" s="35"/>
      <c r="C29" s="61"/>
      <c r="D29" s="131"/>
      <c r="E29" s="61"/>
      <c r="F29" s="61"/>
      <c r="G29" s="61"/>
      <c r="H29" s="61"/>
      <c r="I29" s="61"/>
      <c r="J29" s="61"/>
      <c r="K29" s="97"/>
    </row>
    <row r="30" spans="1:15" x14ac:dyDescent="0.3">
      <c r="A30" s="54" t="s">
        <v>80</v>
      </c>
      <c r="B30" s="55">
        <v>210</v>
      </c>
      <c r="C30" s="74">
        <v>100</v>
      </c>
      <c r="D30" s="159">
        <f>D32+D33+D34</f>
        <v>228483797.5</v>
      </c>
      <c r="E30" s="133">
        <f>SUM(E32:E34)</f>
        <v>225203157.5</v>
      </c>
      <c r="F30" s="133"/>
      <c r="G30" s="133">
        <f>SUM(G32:G34)</f>
        <v>2800000</v>
      </c>
      <c r="H30" s="133">
        <f t="shared" ref="H30:J30" si="1">SUM(H32:H34)</f>
        <v>0</v>
      </c>
      <c r="I30" s="133">
        <f t="shared" si="1"/>
        <v>480640</v>
      </c>
      <c r="J30" s="133">
        <f t="shared" si="1"/>
        <v>0</v>
      </c>
      <c r="K30" s="98"/>
      <c r="L30" s="80"/>
    </row>
    <row r="31" spans="1:15" ht="14.25" customHeight="1" x14ac:dyDescent="0.3">
      <c r="A31" s="19" t="s">
        <v>8</v>
      </c>
      <c r="B31" s="35"/>
      <c r="C31" s="61"/>
      <c r="D31" s="131"/>
      <c r="E31" s="61"/>
      <c r="F31" s="61"/>
      <c r="G31" s="61"/>
      <c r="H31" s="61"/>
      <c r="I31" s="61"/>
      <c r="J31" s="61"/>
      <c r="K31" s="97"/>
      <c r="L31" s="80"/>
    </row>
    <row r="32" spans="1:15" x14ac:dyDescent="0.3">
      <c r="A32" s="20" t="s">
        <v>157</v>
      </c>
      <c r="B32" s="35">
        <v>2101</v>
      </c>
      <c r="C32" s="44" t="s">
        <v>173</v>
      </c>
      <c r="D32" s="131">
        <f>E32+G32+I32+J32</f>
        <v>171130068.44</v>
      </c>
      <c r="E32" s="61">
        <v>171130068.44</v>
      </c>
      <c r="F32" s="61"/>
      <c r="G32" s="61">
        <v>0</v>
      </c>
      <c r="H32" s="61"/>
      <c r="I32" s="61">
        <v>0</v>
      </c>
      <c r="J32" s="61"/>
      <c r="K32" s="97"/>
    </row>
    <row r="33" spans="1:13" x14ac:dyDescent="0.3">
      <c r="A33" s="20" t="s">
        <v>158</v>
      </c>
      <c r="B33" s="35">
        <v>2102</v>
      </c>
      <c r="C33" s="44" t="s">
        <v>172</v>
      </c>
      <c r="D33" s="131">
        <f>E33+G33+I33+J33</f>
        <v>3641011.27</v>
      </c>
      <c r="E33" s="61">
        <v>360371.27</v>
      </c>
      <c r="F33" s="124"/>
      <c r="G33" s="61">
        <f>2700000+100000</f>
        <v>2800000</v>
      </c>
      <c r="H33" s="61"/>
      <c r="I33" s="64">
        <f>300000+180640</f>
        <v>480640</v>
      </c>
      <c r="J33" s="61"/>
      <c r="K33" s="97"/>
    </row>
    <row r="34" spans="1:13" x14ac:dyDescent="0.3">
      <c r="A34" s="20" t="s">
        <v>159</v>
      </c>
      <c r="B34" s="35">
        <v>2103</v>
      </c>
      <c r="C34" s="44" t="s">
        <v>174</v>
      </c>
      <c r="D34" s="131">
        <f>E34+G34+I34+J34</f>
        <v>53712717.789999999</v>
      </c>
      <c r="E34" s="61">
        <v>53712717.789999999</v>
      </c>
      <c r="F34" s="61"/>
      <c r="G34" s="61">
        <v>0</v>
      </c>
      <c r="H34" s="61"/>
      <c r="I34" s="61">
        <v>0</v>
      </c>
      <c r="J34" s="61"/>
      <c r="K34" s="97"/>
    </row>
    <row r="35" spans="1:13" x14ac:dyDescent="0.3">
      <c r="A35" s="54" t="s">
        <v>81</v>
      </c>
      <c r="B35" s="55">
        <v>220</v>
      </c>
      <c r="C35" s="74">
        <v>320</v>
      </c>
      <c r="D35" s="133">
        <f>E35+G35+I35+J35</f>
        <v>0</v>
      </c>
      <c r="E35" s="133">
        <f>E37+E38</f>
        <v>0</v>
      </c>
      <c r="F35" s="133"/>
      <c r="G35" s="133">
        <f>G37</f>
        <v>0</v>
      </c>
      <c r="H35" s="133">
        <v>0</v>
      </c>
      <c r="I35" s="133">
        <v>0</v>
      </c>
      <c r="J35" s="133">
        <v>0</v>
      </c>
      <c r="K35" s="98"/>
    </row>
    <row r="36" spans="1:13" x14ac:dyDescent="0.3">
      <c r="A36" s="19" t="s">
        <v>8</v>
      </c>
      <c r="B36" s="35"/>
      <c r="C36" s="61"/>
      <c r="D36" s="131"/>
      <c r="E36" s="61"/>
      <c r="F36" s="61"/>
      <c r="G36" s="61"/>
      <c r="H36" s="61"/>
      <c r="I36" s="61"/>
      <c r="J36" s="61"/>
      <c r="K36" s="97"/>
    </row>
    <row r="37" spans="1:13" ht="26.4" x14ac:dyDescent="0.3">
      <c r="A37" s="20" t="s">
        <v>219</v>
      </c>
      <c r="B37" s="35">
        <v>2201</v>
      </c>
      <c r="C37" s="79">
        <v>321</v>
      </c>
      <c r="D37" s="131">
        <f>G37</f>
        <v>0</v>
      </c>
      <c r="E37" s="124">
        <v>0</v>
      </c>
      <c r="F37" s="124"/>
      <c r="G37" s="61">
        <v>0</v>
      </c>
      <c r="H37" s="61"/>
      <c r="I37" s="61">
        <v>0</v>
      </c>
      <c r="J37" s="61"/>
      <c r="K37" s="97"/>
    </row>
    <row r="38" spans="1:13" x14ac:dyDescent="0.3">
      <c r="A38" s="39"/>
      <c r="B38" s="35">
        <v>2202</v>
      </c>
      <c r="C38" s="61"/>
      <c r="D38" s="131"/>
      <c r="E38" s="61"/>
      <c r="F38" s="61"/>
      <c r="G38" s="61"/>
      <c r="H38" s="61"/>
      <c r="I38" s="61"/>
      <c r="J38" s="61"/>
      <c r="K38" s="97"/>
    </row>
    <row r="39" spans="1:13" x14ac:dyDescent="0.3">
      <c r="A39" s="54" t="s">
        <v>82</v>
      </c>
      <c r="B39" s="55">
        <v>230</v>
      </c>
      <c r="C39" s="74">
        <v>850</v>
      </c>
      <c r="D39" s="159">
        <f>D41+D42+D43</f>
        <v>6414552.9400000004</v>
      </c>
      <c r="E39" s="133">
        <f>E41+E42+E43</f>
        <v>6201935.9400000004</v>
      </c>
      <c r="F39" s="133"/>
      <c r="G39" s="133">
        <v>0</v>
      </c>
      <c r="H39" s="133">
        <v>0</v>
      </c>
      <c r="I39" s="133">
        <f>I41+I42+I43</f>
        <v>212617</v>
      </c>
      <c r="J39" s="133">
        <v>0</v>
      </c>
      <c r="K39" s="98"/>
    </row>
    <row r="40" spans="1:13" x14ac:dyDescent="0.3">
      <c r="A40" s="19" t="s">
        <v>8</v>
      </c>
      <c r="B40" s="35"/>
      <c r="C40" s="61"/>
      <c r="D40" s="131"/>
      <c r="E40" s="61"/>
      <c r="F40" s="61"/>
      <c r="G40" s="61"/>
      <c r="H40" s="61"/>
      <c r="I40" s="61"/>
      <c r="J40" s="61"/>
      <c r="K40" s="97"/>
    </row>
    <row r="41" spans="1:13" x14ac:dyDescent="0.3">
      <c r="A41" s="20" t="s">
        <v>239</v>
      </c>
      <c r="B41" s="35">
        <v>2301</v>
      </c>
      <c r="C41" s="84" t="s">
        <v>178</v>
      </c>
      <c r="D41" s="131">
        <f>E41+I41</f>
        <v>6202905</v>
      </c>
      <c r="E41" s="124">
        <f>5530859-10617+672046</f>
        <v>6192288</v>
      </c>
      <c r="F41" s="124"/>
      <c r="G41" s="61">
        <v>0</v>
      </c>
      <c r="H41" s="61"/>
      <c r="I41" s="61">
        <v>10617</v>
      </c>
      <c r="J41" s="61"/>
      <c r="K41" s="97"/>
    </row>
    <row r="42" spans="1:13" x14ac:dyDescent="0.3">
      <c r="A42" s="20" t="s">
        <v>240</v>
      </c>
      <c r="B42" s="35">
        <v>2302</v>
      </c>
      <c r="C42" s="84" t="s">
        <v>179</v>
      </c>
      <c r="D42" s="131">
        <f>E42+I42</f>
        <v>9647.94</v>
      </c>
      <c r="E42" s="124">
        <v>9647.94</v>
      </c>
      <c r="F42" s="124"/>
      <c r="G42" s="61">
        <v>0</v>
      </c>
      <c r="H42" s="61"/>
      <c r="I42" s="61">
        <v>0</v>
      </c>
      <c r="J42" s="61"/>
      <c r="K42" s="97"/>
      <c r="L42" s="7" t="s">
        <v>235</v>
      </c>
    </row>
    <row r="43" spans="1:13" ht="26.4" x14ac:dyDescent="0.3">
      <c r="A43" s="19" t="s">
        <v>238</v>
      </c>
      <c r="B43" s="35">
        <v>2303</v>
      </c>
      <c r="C43" s="79">
        <v>853</v>
      </c>
      <c r="D43" s="131">
        <f>E43+I43</f>
        <v>202000</v>
      </c>
      <c r="E43" s="61">
        <v>0</v>
      </c>
      <c r="F43" s="61"/>
      <c r="G43" s="61">
        <v>0</v>
      </c>
      <c r="H43" s="61"/>
      <c r="I43" s="61">
        <v>202000</v>
      </c>
      <c r="J43" s="61"/>
      <c r="K43" s="97"/>
      <c r="L43" s="165" t="s">
        <v>236</v>
      </c>
    </row>
    <row r="44" spans="1:13" x14ac:dyDescent="0.3">
      <c r="A44" s="20" t="s">
        <v>83</v>
      </c>
      <c r="B44" s="35">
        <v>240</v>
      </c>
      <c r="C44" s="61"/>
      <c r="D44" s="131">
        <f>SUM(E44:J44)</f>
        <v>0</v>
      </c>
      <c r="E44" s="61">
        <v>0</v>
      </c>
      <c r="F44" s="61"/>
      <c r="G44" s="61">
        <v>0</v>
      </c>
      <c r="H44" s="61">
        <v>0</v>
      </c>
      <c r="I44" s="61">
        <v>0</v>
      </c>
      <c r="J44" s="61">
        <v>0</v>
      </c>
      <c r="K44" s="98"/>
    </row>
    <row r="45" spans="1:13" ht="26.4" x14ac:dyDescent="0.3">
      <c r="A45" s="20" t="s">
        <v>84</v>
      </c>
      <c r="B45" s="35">
        <v>250</v>
      </c>
      <c r="C45" s="44"/>
      <c r="D45" s="66">
        <f>SUM(E45:J45)</f>
        <v>0</v>
      </c>
      <c r="E45" s="131">
        <f>E46</f>
        <v>0</v>
      </c>
      <c r="F45" s="131"/>
      <c r="G45" s="131">
        <v>0</v>
      </c>
      <c r="H45" s="131">
        <v>0</v>
      </c>
      <c r="I45" s="131">
        <f>I46</f>
        <v>0</v>
      </c>
      <c r="J45" s="131">
        <v>0</v>
      </c>
      <c r="K45" s="98"/>
    </row>
    <row r="46" spans="1:13" x14ac:dyDescent="0.3">
      <c r="A46" s="20"/>
      <c r="B46" s="35">
        <v>2501</v>
      </c>
      <c r="C46" s="79"/>
      <c r="D46" s="131"/>
      <c r="E46" s="61"/>
      <c r="F46" s="61"/>
      <c r="G46" s="61"/>
      <c r="H46" s="61"/>
      <c r="I46" s="61"/>
      <c r="J46" s="61"/>
      <c r="K46" s="97"/>
    </row>
    <row r="47" spans="1:13" x14ac:dyDescent="0.3">
      <c r="A47" s="20"/>
      <c r="B47" s="35">
        <v>2502</v>
      </c>
      <c r="C47" s="61"/>
      <c r="D47" s="131"/>
      <c r="E47" s="61"/>
      <c r="F47" s="61"/>
      <c r="G47" s="61"/>
      <c r="H47" s="61"/>
      <c r="I47" s="61"/>
      <c r="J47" s="61"/>
      <c r="K47" s="97"/>
    </row>
    <row r="48" spans="1:13" x14ac:dyDescent="0.3">
      <c r="A48" s="54" t="s">
        <v>85</v>
      </c>
      <c r="B48" s="55">
        <v>260</v>
      </c>
      <c r="C48" s="73" t="s">
        <v>175</v>
      </c>
      <c r="D48" s="159">
        <f>D50+D51+D52+D54+D60+D61+D62+D58+100000</f>
        <v>69942782.449999988</v>
      </c>
      <c r="E48" s="133">
        <f>E50+E51+E52+E54+E61+E62+E58</f>
        <v>32519504.959999997</v>
      </c>
      <c r="F48" s="133"/>
      <c r="G48" s="133">
        <f>G50+G51+G52+G54+G61+G62+G58</f>
        <v>2220086</v>
      </c>
      <c r="H48" s="133">
        <f>H50+H51+H52+H54+H60+H61+H62+H58</f>
        <v>0</v>
      </c>
      <c r="I48" s="133">
        <f>I50+I51+I52+I54+I61+I62+I58+100000</f>
        <v>35203191.489999995</v>
      </c>
      <c r="J48" s="133">
        <f>J50+J51+J52+J54+J60+J61+J62+J58</f>
        <v>0</v>
      </c>
      <c r="K48" s="98"/>
      <c r="L48" s="7" t="s">
        <v>220</v>
      </c>
      <c r="M48" s="80"/>
    </row>
    <row r="49" spans="1:12" x14ac:dyDescent="0.3">
      <c r="A49" s="69" t="s">
        <v>206</v>
      </c>
      <c r="B49" s="35"/>
      <c r="C49" s="61"/>
      <c r="D49" s="131"/>
      <c r="E49" s="61"/>
      <c r="F49" s="61"/>
      <c r="G49" s="61"/>
      <c r="H49" s="61"/>
      <c r="I49" s="61"/>
      <c r="J49" s="61"/>
      <c r="K49" s="97"/>
      <c r="L49" s="7" t="s">
        <v>232</v>
      </c>
    </row>
    <row r="50" spans="1:12" x14ac:dyDescent="0.3">
      <c r="A50" s="161" t="s">
        <v>162</v>
      </c>
      <c r="B50" s="129">
        <v>2601</v>
      </c>
      <c r="C50" s="130" t="s">
        <v>176</v>
      </c>
      <c r="D50" s="132">
        <f>E50+I50</f>
        <v>232168.98</v>
      </c>
      <c r="E50" s="113">
        <v>232168.98</v>
      </c>
      <c r="F50" s="113"/>
      <c r="G50" s="113">
        <v>0</v>
      </c>
      <c r="H50" s="113"/>
      <c r="I50" s="113">
        <v>0</v>
      </c>
      <c r="J50" s="113"/>
      <c r="K50" s="99"/>
    </row>
    <row r="51" spans="1:12" x14ac:dyDescent="0.3">
      <c r="A51" s="161" t="s">
        <v>163</v>
      </c>
      <c r="B51" s="129">
        <v>2602</v>
      </c>
      <c r="C51" s="130" t="s">
        <v>176</v>
      </c>
      <c r="D51" s="132">
        <f>E51+I51</f>
        <v>500000</v>
      </c>
      <c r="E51" s="113">
        <v>0</v>
      </c>
      <c r="F51" s="113"/>
      <c r="G51" s="113">
        <v>0</v>
      </c>
      <c r="H51" s="113"/>
      <c r="I51" s="113">
        <v>500000</v>
      </c>
      <c r="J51" s="113"/>
      <c r="K51" s="99"/>
    </row>
    <row r="52" spans="1:12" x14ac:dyDescent="0.3">
      <c r="A52" s="161" t="s">
        <v>164</v>
      </c>
      <c r="B52" s="129">
        <v>2603</v>
      </c>
      <c r="C52" s="130" t="s">
        <v>176</v>
      </c>
      <c r="D52" s="132">
        <f>E52+I52</f>
        <v>14265315.449999999</v>
      </c>
      <c r="E52" s="113">
        <v>7416685.4500000002</v>
      </c>
      <c r="F52" s="113"/>
      <c r="G52" s="113">
        <v>0</v>
      </c>
      <c r="H52" s="113"/>
      <c r="I52" s="113">
        <v>6848630</v>
      </c>
      <c r="J52" s="113"/>
      <c r="K52" s="99"/>
    </row>
    <row r="53" spans="1:12" x14ac:dyDescent="0.3">
      <c r="A53" s="69" t="s">
        <v>165</v>
      </c>
      <c r="B53" s="71">
        <v>2604</v>
      </c>
      <c r="C53" s="67"/>
      <c r="D53" s="131"/>
      <c r="E53" s="67"/>
      <c r="F53" s="67"/>
      <c r="G53" s="67"/>
      <c r="H53" s="67"/>
      <c r="I53" s="126"/>
      <c r="J53" s="67"/>
      <c r="K53" s="99"/>
    </row>
    <row r="54" spans="1:12" x14ac:dyDescent="0.3">
      <c r="A54" s="104" t="s">
        <v>201</v>
      </c>
      <c r="B54" s="111">
        <v>2605</v>
      </c>
      <c r="C54" s="112"/>
      <c r="D54" s="158">
        <f>E54+I54+G54</f>
        <v>12873340.719999999</v>
      </c>
      <c r="E54" s="132">
        <v>4844039.72</v>
      </c>
      <c r="F54" s="132"/>
      <c r="G54" s="132">
        <f>0+(G57+G56)+0</f>
        <v>1681746</v>
      </c>
      <c r="H54" s="132"/>
      <c r="I54" s="132">
        <f>2868791+490000+(I56+I57)</f>
        <v>6347555</v>
      </c>
      <c r="J54" s="128"/>
      <c r="K54" s="97"/>
    </row>
    <row r="55" spans="1:12" x14ac:dyDescent="0.3">
      <c r="A55" s="69" t="s">
        <v>205</v>
      </c>
      <c r="B55" s="71"/>
      <c r="C55" s="67"/>
      <c r="D55" s="131"/>
      <c r="E55" s="67"/>
      <c r="F55" s="67"/>
      <c r="G55" s="67"/>
      <c r="H55" s="67"/>
      <c r="I55" s="126"/>
      <c r="J55" s="67"/>
      <c r="K55" s="99"/>
    </row>
    <row r="56" spans="1:12" x14ac:dyDescent="0.3">
      <c r="A56" s="69" t="s">
        <v>191</v>
      </c>
      <c r="B56" s="71"/>
      <c r="C56" s="68" t="s">
        <v>176</v>
      </c>
      <c r="D56" s="131">
        <f>E56+I56+G56</f>
        <v>98937</v>
      </c>
      <c r="E56" s="126">
        <v>48937</v>
      </c>
      <c r="F56" s="126"/>
      <c r="G56" s="126">
        <v>0</v>
      </c>
      <c r="H56" s="67"/>
      <c r="I56" s="126">
        <v>50000</v>
      </c>
      <c r="J56" s="67"/>
      <c r="K56" s="99"/>
    </row>
    <row r="57" spans="1:12" x14ac:dyDescent="0.3">
      <c r="A57" s="69" t="s">
        <v>192</v>
      </c>
      <c r="B57" s="71"/>
      <c r="C57" s="68" t="s">
        <v>176</v>
      </c>
      <c r="D57" s="131">
        <f>E57+I57+G57</f>
        <v>4945350</v>
      </c>
      <c r="E57" s="126">
        <v>324840</v>
      </c>
      <c r="F57" s="126"/>
      <c r="G57" s="126">
        <f>1900000-218254</f>
        <v>1681746</v>
      </c>
      <c r="H57" s="67"/>
      <c r="I57" s="126">
        <f>4857074-1918310</f>
        <v>2938764</v>
      </c>
      <c r="J57" s="67"/>
      <c r="K57" s="99"/>
    </row>
    <row r="58" spans="1:12" s="72" customFormat="1" x14ac:dyDescent="0.3">
      <c r="A58" s="104" t="s">
        <v>200</v>
      </c>
      <c r="B58" s="129">
        <v>2606</v>
      </c>
      <c r="C58" s="130" t="s">
        <v>176</v>
      </c>
      <c r="D58" s="158">
        <f>E58+I58+G58</f>
        <v>4669640.8499999996</v>
      </c>
      <c r="E58" s="132">
        <v>2828527.48</v>
      </c>
      <c r="F58" s="132"/>
      <c r="G58" s="132">
        <v>12680.64</v>
      </c>
      <c r="H58" s="132"/>
      <c r="I58" s="132">
        <v>1828432.73</v>
      </c>
      <c r="J58" s="113"/>
      <c r="K58" s="99"/>
    </row>
    <row r="59" spans="1:12" x14ac:dyDescent="0.3">
      <c r="A59" s="69" t="s">
        <v>205</v>
      </c>
      <c r="B59" s="35"/>
      <c r="C59" s="61"/>
      <c r="D59" s="131"/>
      <c r="E59" s="61"/>
      <c r="F59" s="61"/>
      <c r="G59" s="61"/>
      <c r="H59" s="61"/>
      <c r="I59" s="124"/>
      <c r="J59" s="61"/>
      <c r="K59" s="97"/>
    </row>
    <row r="60" spans="1:12" x14ac:dyDescent="0.3">
      <c r="A60" s="103" t="s">
        <v>171</v>
      </c>
      <c r="B60" s="35"/>
      <c r="C60" s="61"/>
      <c r="D60" s="131"/>
      <c r="E60" s="61"/>
      <c r="F60" s="61"/>
      <c r="G60" s="61"/>
      <c r="H60" s="61"/>
      <c r="I60" s="124"/>
      <c r="J60" s="61"/>
      <c r="K60" s="97"/>
    </row>
    <row r="61" spans="1:12" x14ac:dyDescent="0.3">
      <c r="A61" s="117" t="s">
        <v>155</v>
      </c>
      <c r="B61" s="111">
        <v>2607</v>
      </c>
      <c r="C61" s="160">
        <v>244</v>
      </c>
      <c r="D61" s="158">
        <f>E61+G61+H61+I61</f>
        <v>6455045.3599999994</v>
      </c>
      <c r="E61" s="132">
        <v>1163665</v>
      </c>
      <c r="F61" s="132"/>
      <c r="G61" s="132">
        <f>300000+(157319.36-1080)+69000-660</f>
        <v>524579.36</v>
      </c>
      <c r="H61" s="132"/>
      <c r="I61" s="132">
        <f>2270000+500000+1936801+60000</f>
        <v>4766801</v>
      </c>
      <c r="J61" s="128"/>
      <c r="K61" s="97"/>
    </row>
    <row r="62" spans="1:12" ht="26.4" x14ac:dyDescent="0.3">
      <c r="A62" s="117" t="s">
        <v>202</v>
      </c>
      <c r="B62" s="111">
        <v>2608</v>
      </c>
      <c r="C62" s="112" t="s">
        <v>177</v>
      </c>
      <c r="D62" s="158">
        <f>SUM(E62:I62)</f>
        <v>30847271.089999996</v>
      </c>
      <c r="E62" s="157">
        <f>SUM(E64:E67)+1672741.62</f>
        <v>16034418.329999998</v>
      </c>
      <c r="F62" s="157"/>
      <c r="G62" s="157">
        <f>SUM(G64:G67)+1080</f>
        <v>1080</v>
      </c>
      <c r="H62" s="157"/>
      <c r="I62" s="157">
        <f>SUM(I64:I67)+2788152.76</f>
        <v>14811772.76</v>
      </c>
      <c r="J62" s="132"/>
      <c r="K62" s="99"/>
    </row>
    <row r="63" spans="1:12" x14ac:dyDescent="0.3">
      <c r="A63" s="75" t="s">
        <v>205</v>
      </c>
      <c r="B63" s="35"/>
      <c r="C63" s="61"/>
      <c r="D63" s="131"/>
      <c r="E63" s="61"/>
      <c r="F63" s="61"/>
      <c r="G63" s="61"/>
      <c r="H63" s="61"/>
      <c r="I63" s="61"/>
      <c r="J63" s="61"/>
      <c r="K63" s="97"/>
    </row>
    <row r="64" spans="1:12" x14ac:dyDescent="0.3">
      <c r="A64" s="75" t="s">
        <v>194</v>
      </c>
      <c r="B64" s="35"/>
      <c r="C64" s="44" t="s">
        <v>177</v>
      </c>
      <c r="D64" s="131">
        <f>E64+I64</f>
        <v>1777738.9</v>
      </c>
      <c r="E64" s="124">
        <v>1057738.8999999999</v>
      </c>
      <c r="F64" s="124"/>
      <c r="G64" s="124">
        <v>0</v>
      </c>
      <c r="H64" s="61"/>
      <c r="I64" s="124">
        <v>720000</v>
      </c>
      <c r="J64" s="61"/>
      <c r="K64" s="97"/>
    </row>
    <row r="65" spans="1:11" x14ac:dyDescent="0.3">
      <c r="A65" s="75" t="s">
        <v>167</v>
      </c>
      <c r="B65" s="35"/>
      <c r="C65" s="44" t="s">
        <v>177</v>
      </c>
      <c r="D65" s="131">
        <f>E65+I65</f>
        <v>20997960.030000001</v>
      </c>
      <c r="E65" s="124">
        <v>10513960.029999999</v>
      </c>
      <c r="F65" s="124"/>
      <c r="G65" s="124">
        <v>0</v>
      </c>
      <c r="H65" s="61"/>
      <c r="I65" s="124">
        <v>10484000</v>
      </c>
      <c r="J65" s="61"/>
      <c r="K65" s="97"/>
    </row>
    <row r="66" spans="1:11" x14ac:dyDescent="0.3">
      <c r="A66" s="75" t="s">
        <v>166</v>
      </c>
      <c r="B66" s="35"/>
      <c r="C66" s="44" t="s">
        <v>177</v>
      </c>
      <c r="D66" s="131">
        <f>E66+I66</f>
        <v>371283</v>
      </c>
      <c r="E66" s="124">
        <v>321283</v>
      </c>
      <c r="F66" s="124"/>
      <c r="G66" s="124">
        <v>0</v>
      </c>
      <c r="H66" s="61"/>
      <c r="I66" s="124">
        <f>50000</f>
        <v>50000</v>
      </c>
      <c r="J66" s="61"/>
      <c r="K66" s="97"/>
    </row>
    <row r="67" spans="1:11" x14ac:dyDescent="0.3">
      <c r="A67" s="75" t="s">
        <v>168</v>
      </c>
      <c r="B67" s="35"/>
      <c r="C67" s="44" t="s">
        <v>177</v>
      </c>
      <c r="D67" s="131">
        <f>E67+I67</f>
        <v>3238314.78</v>
      </c>
      <c r="E67" s="124">
        <v>2468694.7799999998</v>
      </c>
      <c r="F67" s="124"/>
      <c r="G67" s="124">
        <v>0</v>
      </c>
      <c r="H67" s="61"/>
      <c r="I67" s="124">
        <v>769620</v>
      </c>
      <c r="J67" s="61"/>
      <c r="K67" s="97"/>
    </row>
    <row r="68" spans="1:11" x14ac:dyDescent="0.3">
      <c r="A68" s="114" t="s">
        <v>203</v>
      </c>
      <c r="B68" s="55">
        <v>270</v>
      </c>
      <c r="C68" s="55"/>
      <c r="D68" s="133">
        <f>SUM(E68:J68)</f>
        <v>0</v>
      </c>
      <c r="E68" s="115">
        <v>0</v>
      </c>
      <c r="F68" s="115"/>
      <c r="G68" s="115">
        <v>0</v>
      </c>
      <c r="H68" s="115">
        <v>0</v>
      </c>
      <c r="I68" s="115">
        <v>0</v>
      </c>
      <c r="J68" s="115">
        <v>0</v>
      </c>
    </row>
    <row r="69" spans="1:11" x14ac:dyDescent="0.3">
      <c r="A69" s="108" t="s">
        <v>9</v>
      </c>
      <c r="B69" s="109">
        <v>300</v>
      </c>
      <c r="C69" s="110" t="s">
        <v>7</v>
      </c>
      <c r="D69" s="141"/>
      <c r="E69" s="110"/>
      <c r="F69" s="110"/>
      <c r="G69" s="110"/>
      <c r="H69" s="110"/>
      <c r="I69" s="110"/>
      <c r="J69" s="110"/>
      <c r="K69" s="93"/>
    </row>
    <row r="70" spans="1:11" ht="14.25" customHeight="1" x14ac:dyDescent="0.3">
      <c r="A70" s="19" t="s">
        <v>8</v>
      </c>
      <c r="B70" s="35"/>
      <c r="C70" s="61"/>
      <c r="D70" s="131"/>
      <c r="E70" s="44"/>
      <c r="F70" s="44"/>
      <c r="G70" s="61"/>
      <c r="H70" s="61"/>
      <c r="I70" s="61"/>
      <c r="J70" s="61"/>
      <c r="K70" s="97"/>
    </row>
    <row r="71" spans="1:11" x14ac:dyDescent="0.3">
      <c r="A71" s="20" t="s">
        <v>87</v>
      </c>
      <c r="B71" s="35">
        <v>310</v>
      </c>
      <c r="C71" s="61"/>
      <c r="D71" s="131"/>
      <c r="E71" s="61"/>
      <c r="F71" s="61"/>
      <c r="G71" s="61"/>
      <c r="H71" s="61"/>
      <c r="I71" s="61"/>
      <c r="J71" s="61"/>
      <c r="K71" s="97"/>
    </row>
    <row r="72" spans="1:11" x14ac:dyDescent="0.3">
      <c r="A72" s="20" t="s">
        <v>88</v>
      </c>
      <c r="B72" s="35">
        <v>320</v>
      </c>
      <c r="C72" s="61"/>
      <c r="D72" s="131"/>
      <c r="E72" s="61"/>
      <c r="F72" s="61"/>
      <c r="G72" s="61"/>
      <c r="H72" s="61"/>
      <c r="I72" s="61"/>
      <c r="J72" s="61"/>
      <c r="K72" s="97"/>
    </row>
    <row r="73" spans="1:11" x14ac:dyDescent="0.3">
      <c r="A73" s="59" t="s">
        <v>10</v>
      </c>
      <c r="B73" s="60">
        <v>400</v>
      </c>
      <c r="C73" s="65"/>
      <c r="D73" s="142"/>
      <c r="E73" s="65"/>
      <c r="F73" s="65"/>
      <c r="G73" s="65"/>
      <c r="H73" s="65"/>
      <c r="I73" s="65"/>
      <c r="J73" s="65"/>
      <c r="K73" s="100"/>
    </row>
    <row r="74" spans="1:11" ht="14.25" customHeight="1" x14ac:dyDescent="0.3">
      <c r="A74" s="19" t="s">
        <v>8</v>
      </c>
      <c r="B74" s="35"/>
      <c r="C74" s="61"/>
      <c r="D74" s="131"/>
      <c r="E74" s="61"/>
      <c r="F74" s="61"/>
      <c r="G74" s="61"/>
      <c r="H74" s="61"/>
      <c r="I74" s="61"/>
      <c r="J74" s="61"/>
      <c r="K74" s="97"/>
    </row>
    <row r="75" spans="1:11" x14ac:dyDescent="0.3">
      <c r="A75" s="20" t="s">
        <v>89</v>
      </c>
      <c r="B75" s="35">
        <v>410</v>
      </c>
      <c r="C75" s="61"/>
      <c r="D75" s="131"/>
      <c r="E75" s="61"/>
      <c r="F75" s="61"/>
      <c r="G75" s="61"/>
      <c r="H75" s="61"/>
      <c r="I75" s="61"/>
      <c r="J75" s="61"/>
      <c r="K75" s="97"/>
    </row>
    <row r="76" spans="1:11" x14ac:dyDescent="0.3">
      <c r="A76" s="20" t="s">
        <v>90</v>
      </c>
      <c r="B76" s="35">
        <v>420</v>
      </c>
      <c r="C76" s="61"/>
      <c r="D76" s="131"/>
      <c r="E76" s="61"/>
      <c r="F76" s="61"/>
      <c r="G76" s="61"/>
      <c r="H76" s="61"/>
      <c r="I76" s="61"/>
      <c r="J76" s="61"/>
      <c r="K76" s="97"/>
    </row>
    <row r="77" spans="1:11" x14ac:dyDescent="0.3">
      <c r="A77" s="40" t="s">
        <v>11</v>
      </c>
      <c r="B77" s="38">
        <v>500</v>
      </c>
      <c r="C77" s="66" t="s">
        <v>7</v>
      </c>
      <c r="D77" s="131">
        <f>E77+I77+G77</f>
        <v>7767696.8499999996</v>
      </c>
      <c r="E77" s="66">
        <v>1630298.4</v>
      </c>
      <c r="F77" s="66"/>
      <c r="G77" s="66">
        <v>0</v>
      </c>
      <c r="H77" s="66"/>
      <c r="I77" s="66">
        <v>6137398.4500000002</v>
      </c>
      <c r="J77" s="66"/>
      <c r="K77" s="101"/>
    </row>
    <row r="78" spans="1:11" x14ac:dyDescent="0.3">
      <c r="A78" s="40" t="s">
        <v>12</v>
      </c>
      <c r="B78" s="38">
        <v>600</v>
      </c>
      <c r="C78" s="66" t="s">
        <v>7</v>
      </c>
      <c r="D78" s="131">
        <f>E78+I78+G78</f>
        <v>0</v>
      </c>
      <c r="E78" s="66">
        <v>0</v>
      </c>
      <c r="F78" s="66"/>
      <c r="G78" s="66">
        <v>0</v>
      </c>
      <c r="H78" s="66"/>
      <c r="I78" s="147">
        <v>0</v>
      </c>
      <c r="J78" s="66"/>
      <c r="K78" s="101"/>
    </row>
    <row r="79" spans="1:11" x14ac:dyDescent="0.3">
      <c r="A79" s="41"/>
      <c r="B79" s="42"/>
      <c r="C79" s="42"/>
      <c r="D79" s="42"/>
      <c r="E79" s="42"/>
      <c r="F79" s="42"/>
      <c r="G79" s="42"/>
      <c r="H79" s="42"/>
      <c r="I79" s="42"/>
      <c r="J79" s="42"/>
      <c r="K79" s="42"/>
    </row>
    <row r="80" spans="1:11" ht="33" customHeight="1" x14ac:dyDescent="0.3">
      <c r="A80" s="209" t="s">
        <v>144</v>
      </c>
      <c r="B80" s="209"/>
      <c r="C80" s="209"/>
      <c r="D80" s="209"/>
      <c r="E80" s="209"/>
      <c r="F80" s="209"/>
      <c r="G80" s="209"/>
      <c r="H80" s="209"/>
      <c r="I80" s="209"/>
      <c r="J80" s="209"/>
      <c r="K80" s="88"/>
    </row>
    <row r="81" spans="1:11" ht="14.4" x14ac:dyDescent="0.3">
      <c r="A81" s="205" t="s">
        <v>215</v>
      </c>
      <c r="B81" s="206"/>
      <c r="C81" s="206"/>
      <c r="D81" s="206"/>
      <c r="E81" s="206"/>
      <c r="F81" s="206"/>
      <c r="G81" s="206"/>
      <c r="H81" s="206"/>
      <c r="I81" s="206"/>
      <c r="J81" s="206"/>
    </row>
    <row r="82" spans="1:11" x14ac:dyDescent="0.3">
      <c r="A82" s="2"/>
      <c r="B82" s="8"/>
      <c r="C82" s="8"/>
      <c r="D82" s="8"/>
      <c r="E82" s="8"/>
      <c r="F82" s="8"/>
      <c r="G82" s="8"/>
      <c r="H82" s="8"/>
      <c r="I82" s="8"/>
      <c r="J82" s="8"/>
      <c r="K82" s="8"/>
    </row>
    <row r="83" spans="1:11" x14ac:dyDescent="0.3">
      <c r="A83" s="2"/>
      <c r="B83" s="8"/>
      <c r="C83" s="8"/>
      <c r="D83" s="70"/>
      <c r="E83" s="8"/>
      <c r="F83" s="8"/>
      <c r="G83" s="8"/>
      <c r="H83" s="8"/>
      <c r="I83" s="8"/>
      <c r="J83" s="8"/>
      <c r="K83" s="8"/>
    </row>
    <row r="84" spans="1:11" x14ac:dyDescent="0.3">
      <c r="A84" s="2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x14ac:dyDescent="0.3">
      <c r="A85" s="2"/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x14ac:dyDescent="0.3">
      <c r="A86" s="2"/>
      <c r="B86" s="8"/>
      <c r="C86" s="8"/>
      <c r="D86" s="8"/>
      <c r="E86" s="8"/>
      <c r="F86" s="8"/>
      <c r="G86" s="8"/>
      <c r="H86" s="8"/>
      <c r="I86" s="8"/>
      <c r="J86" s="8"/>
      <c r="K86" s="8"/>
    </row>
    <row r="87" spans="1:11" x14ac:dyDescent="0.3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</row>
    <row r="88" spans="1:11" x14ac:dyDescent="0.3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</row>
    <row r="89" spans="1:11" x14ac:dyDescent="0.3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</row>
    <row r="90" spans="1:11" x14ac:dyDescent="0.3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</row>
    <row r="91" spans="1:11" x14ac:dyDescent="0.3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</row>
    <row r="92" spans="1:11" x14ac:dyDescent="0.3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</row>
    <row r="93" spans="1:11" x14ac:dyDescent="0.3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</row>
    <row r="94" spans="1:11" x14ac:dyDescent="0.3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</row>
    <row r="95" spans="1:11" x14ac:dyDescent="0.3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</row>
    <row r="96" spans="1:11" x14ac:dyDescent="0.3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</row>
    <row r="97" spans="1:11" x14ac:dyDescent="0.3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</row>
    <row r="98" spans="1:11" x14ac:dyDescent="0.3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</row>
    <row r="99" spans="1:11" x14ac:dyDescent="0.3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</row>
    <row r="100" spans="1:11" x14ac:dyDescent="0.3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</row>
    <row r="101" spans="1:11" x14ac:dyDescent="0.3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</row>
    <row r="102" spans="1:11" x14ac:dyDescent="0.3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</row>
    <row r="103" spans="1:11" x14ac:dyDescent="0.3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</row>
    <row r="104" spans="1:11" x14ac:dyDescent="0.3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</row>
    <row r="105" spans="1:11" x14ac:dyDescent="0.3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</row>
    <row r="106" spans="1:11" x14ac:dyDescent="0.3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</row>
    <row r="107" spans="1:11" x14ac:dyDescent="0.3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</row>
    <row r="108" spans="1:11" x14ac:dyDescent="0.3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</row>
    <row r="109" spans="1:11" x14ac:dyDescent="0.3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</row>
    <row r="110" spans="1:11" x14ac:dyDescent="0.3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</row>
  </sheetData>
  <mergeCells count="15">
    <mergeCell ref="A81:J81"/>
    <mergeCell ref="A1:J1"/>
    <mergeCell ref="A2:J2"/>
    <mergeCell ref="A80:J80"/>
    <mergeCell ref="I6:J6"/>
    <mergeCell ref="A4:A7"/>
    <mergeCell ref="B4:B7"/>
    <mergeCell ref="C4:C7"/>
    <mergeCell ref="D5:D7"/>
    <mergeCell ref="E6:E7"/>
    <mergeCell ref="G6:G7"/>
    <mergeCell ref="H6:H7"/>
    <mergeCell ref="D4:J4"/>
    <mergeCell ref="E5:J5"/>
    <mergeCell ref="F6:F7"/>
  </mergeCells>
  <pageMargins left="0.19685039370078741" right="0.19685039370078741" top="0.6692913385826772" bottom="0.6692913385826772" header="0.15748031496062992" footer="0.15748031496062992"/>
  <pageSetup paperSize="9" scale="83" fitToHeight="4" orientation="landscape" r:id="rId1"/>
  <rowBreaks count="1" manualBreakCount="1">
    <brk id="23" max="9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8"/>
  <sheetViews>
    <sheetView view="pageBreakPreview" topLeftCell="A19" zoomScale="90" zoomScaleNormal="100" zoomScaleSheetLayoutView="90" workbookViewId="0">
      <selection activeCell="E31" sqref="E31"/>
    </sheetView>
  </sheetViews>
  <sheetFormatPr defaultColWidth="9.109375" defaultRowHeight="13.8" x14ac:dyDescent="0.3"/>
  <cols>
    <col min="1" max="1" width="42.88671875" style="7" customWidth="1"/>
    <col min="2" max="2" width="7" style="7" customWidth="1"/>
    <col min="3" max="3" width="11.44140625" style="7" customWidth="1"/>
    <col min="4" max="4" width="15.109375" style="7" customWidth="1"/>
    <col min="5" max="5" width="17" style="7" customWidth="1"/>
    <col min="6" max="6" width="18.5546875" style="7" customWidth="1"/>
    <col min="7" max="7" width="14.44140625" style="7" customWidth="1"/>
    <col min="8" max="8" width="13.44140625" style="7" customWidth="1"/>
    <col min="9" max="9" width="10.33203125" style="7" customWidth="1"/>
    <col min="10" max="10" width="13.44140625" style="7" customWidth="1"/>
    <col min="11" max="11" width="21.88671875" style="7" customWidth="1"/>
    <col min="12" max="12" width="15.5546875" style="7" customWidth="1"/>
    <col min="13" max="13" width="9.88671875" style="7" bestFit="1" customWidth="1"/>
    <col min="14" max="14" width="10.33203125" style="7" customWidth="1"/>
    <col min="15" max="16384" width="9.109375" style="7"/>
  </cols>
  <sheetData>
    <row r="1" spans="1:12" ht="20.25" customHeight="1" x14ac:dyDescent="0.3">
      <c r="A1" s="207" t="s">
        <v>143</v>
      </c>
      <c r="B1" s="207"/>
      <c r="C1" s="207"/>
      <c r="D1" s="207"/>
      <c r="E1" s="207"/>
      <c r="F1" s="207"/>
      <c r="G1" s="207"/>
      <c r="H1" s="207"/>
      <c r="I1" s="207"/>
      <c r="J1" s="148"/>
    </row>
    <row r="2" spans="1:12" ht="18.75" customHeight="1" x14ac:dyDescent="0.3">
      <c r="A2" s="208" t="s">
        <v>211</v>
      </c>
      <c r="B2" s="208"/>
      <c r="C2" s="208"/>
      <c r="D2" s="208"/>
      <c r="E2" s="208"/>
      <c r="F2" s="208"/>
      <c r="G2" s="208"/>
      <c r="H2" s="208"/>
      <c r="I2" s="208"/>
      <c r="J2" s="149"/>
    </row>
    <row r="3" spans="1:12" ht="3.75" customHeight="1" x14ac:dyDescent="0.3">
      <c r="A3" s="153"/>
      <c r="B3" s="153"/>
      <c r="C3" s="153"/>
      <c r="D3" s="153"/>
      <c r="E3" s="153"/>
      <c r="F3" s="153"/>
      <c r="G3" s="153"/>
      <c r="H3" s="153"/>
      <c r="I3" s="153"/>
      <c r="J3" s="89"/>
    </row>
    <row r="4" spans="1:12" ht="21.75" customHeight="1" x14ac:dyDescent="0.3">
      <c r="A4" s="212" t="s">
        <v>0</v>
      </c>
      <c r="B4" s="212" t="s">
        <v>1</v>
      </c>
      <c r="C4" s="212" t="s">
        <v>86</v>
      </c>
      <c r="D4" s="212" t="s">
        <v>2</v>
      </c>
      <c r="E4" s="212"/>
      <c r="F4" s="212"/>
      <c r="G4" s="212"/>
      <c r="H4" s="212"/>
      <c r="I4" s="212"/>
      <c r="J4" s="90"/>
    </row>
    <row r="5" spans="1:12" x14ac:dyDescent="0.3">
      <c r="A5" s="212"/>
      <c r="B5" s="212"/>
      <c r="C5" s="212"/>
      <c r="D5" s="213" t="s">
        <v>31</v>
      </c>
      <c r="E5" s="214" t="s">
        <v>4</v>
      </c>
      <c r="F5" s="214"/>
      <c r="G5" s="214"/>
      <c r="H5" s="214"/>
      <c r="I5" s="214"/>
      <c r="J5" s="91"/>
    </row>
    <row r="6" spans="1:12" ht="63.75" customHeight="1" x14ac:dyDescent="0.3">
      <c r="A6" s="212"/>
      <c r="B6" s="212"/>
      <c r="C6" s="212"/>
      <c r="D6" s="213"/>
      <c r="E6" s="212" t="s">
        <v>207</v>
      </c>
      <c r="F6" s="212" t="s">
        <v>75</v>
      </c>
      <c r="G6" s="212" t="s">
        <v>76</v>
      </c>
      <c r="H6" s="210" t="s">
        <v>77</v>
      </c>
      <c r="I6" s="211"/>
      <c r="J6" s="90"/>
    </row>
    <row r="7" spans="1:12" ht="37.5" customHeight="1" x14ac:dyDescent="0.3">
      <c r="A7" s="212"/>
      <c r="B7" s="212"/>
      <c r="C7" s="212"/>
      <c r="D7" s="213"/>
      <c r="E7" s="212"/>
      <c r="F7" s="212"/>
      <c r="G7" s="212"/>
      <c r="H7" s="152" t="s">
        <v>3</v>
      </c>
      <c r="I7" s="151" t="s">
        <v>5</v>
      </c>
      <c r="J7" s="90"/>
    </row>
    <row r="8" spans="1:12" x14ac:dyDescent="0.3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92"/>
    </row>
    <row r="9" spans="1:12" x14ac:dyDescent="0.3">
      <c r="A9" s="57" t="s">
        <v>6</v>
      </c>
      <c r="B9" s="58">
        <v>100</v>
      </c>
      <c r="C9" s="58" t="s">
        <v>7</v>
      </c>
      <c r="D9" s="62">
        <f>D12+D20+D23+D18+D11</f>
        <v>302356262</v>
      </c>
      <c r="E9" s="62">
        <f>E12</f>
        <v>268978400</v>
      </c>
      <c r="F9" s="62">
        <f>F20</f>
        <v>0</v>
      </c>
      <c r="G9" s="62"/>
      <c r="H9" s="62">
        <f>H11+H12+H18+H19+H21+H23</f>
        <v>33377862</v>
      </c>
      <c r="I9" s="62"/>
      <c r="J9" s="93">
        <f>E9+F9+H9-D9</f>
        <v>0</v>
      </c>
      <c r="K9" s="80">
        <f>D9+D76</f>
        <v>302356262</v>
      </c>
      <c r="L9" s="80">
        <f>K9-D27</f>
        <v>0</v>
      </c>
    </row>
    <row r="10" spans="1:12" ht="14.25" customHeight="1" x14ac:dyDescent="0.3">
      <c r="A10" s="19" t="s">
        <v>4</v>
      </c>
      <c r="B10" s="35"/>
      <c r="C10" s="35"/>
      <c r="D10" s="35"/>
      <c r="E10" s="35"/>
      <c r="F10" s="35"/>
      <c r="G10" s="35"/>
      <c r="H10" s="61"/>
      <c r="I10" s="35"/>
      <c r="J10" s="92"/>
    </row>
    <row r="11" spans="1:12" x14ac:dyDescent="0.3">
      <c r="A11" s="54" t="s">
        <v>70</v>
      </c>
      <c r="B11" s="55">
        <v>110</v>
      </c>
      <c r="C11" s="55">
        <v>120</v>
      </c>
      <c r="D11" s="133">
        <f>H11</f>
        <v>239312</v>
      </c>
      <c r="E11" s="55" t="s">
        <v>7</v>
      </c>
      <c r="F11" s="55" t="s">
        <v>7</v>
      </c>
      <c r="G11" s="55" t="s">
        <v>7</v>
      </c>
      <c r="H11" s="63">
        <v>239312</v>
      </c>
      <c r="I11" s="55" t="s">
        <v>7</v>
      </c>
      <c r="J11" s="94"/>
    </row>
    <row r="12" spans="1:12" x14ac:dyDescent="0.3">
      <c r="A12" s="54" t="s">
        <v>156</v>
      </c>
      <c r="B12" s="55">
        <v>120</v>
      </c>
      <c r="C12" s="55">
        <v>130</v>
      </c>
      <c r="D12" s="133">
        <f>E12+H12</f>
        <v>301930500</v>
      </c>
      <c r="E12" s="63">
        <f>E14+E15</f>
        <v>268978400</v>
      </c>
      <c r="F12" s="55" t="s">
        <v>7</v>
      </c>
      <c r="G12" s="55" t="s">
        <v>7</v>
      </c>
      <c r="H12" s="63">
        <f>H14</f>
        <v>32952100</v>
      </c>
      <c r="I12" s="55"/>
      <c r="J12" s="143" t="s">
        <v>208</v>
      </c>
      <c r="K12" s="80">
        <f>E12+E76</f>
        <v>268978400</v>
      </c>
      <c r="L12" s="80">
        <f>K12-E27</f>
        <v>0</v>
      </c>
    </row>
    <row r="13" spans="1:12" s="22" customFormat="1" ht="14.25" customHeight="1" x14ac:dyDescent="0.3">
      <c r="A13" s="36" t="s">
        <v>4</v>
      </c>
      <c r="B13" s="34"/>
      <c r="C13" s="34"/>
      <c r="D13" s="134"/>
      <c r="E13" s="34"/>
      <c r="F13" s="34"/>
      <c r="G13" s="34"/>
      <c r="H13" s="64"/>
      <c r="I13" s="34"/>
      <c r="J13" s="144"/>
      <c r="K13" s="80"/>
    </row>
    <row r="14" spans="1:12" s="22" customFormat="1" x14ac:dyDescent="0.3">
      <c r="A14" s="162" t="s">
        <v>217</v>
      </c>
      <c r="B14" s="33">
        <v>1201</v>
      </c>
      <c r="C14" s="34">
        <v>130</v>
      </c>
      <c r="D14" s="135">
        <f>E14+H14</f>
        <v>295844100</v>
      </c>
      <c r="E14" s="64">
        <f>268978400-6086400</f>
        <v>262892000</v>
      </c>
      <c r="F14" s="34" t="s">
        <v>7</v>
      </c>
      <c r="G14" s="34" t="s">
        <v>7</v>
      </c>
      <c r="H14" s="64">
        <v>32952100</v>
      </c>
      <c r="I14" s="102">
        <v>0</v>
      </c>
      <c r="J14" s="144" t="s">
        <v>209</v>
      </c>
      <c r="K14" s="80">
        <f>H9+H76</f>
        <v>33377862</v>
      </c>
      <c r="L14" s="83">
        <f>K14-H27</f>
        <v>0</v>
      </c>
    </row>
    <row r="15" spans="1:12" ht="39.75" customHeight="1" x14ac:dyDescent="0.3">
      <c r="A15" s="122" t="s">
        <v>198</v>
      </c>
      <c r="B15" s="123">
        <v>1202</v>
      </c>
      <c r="C15" s="123">
        <v>130</v>
      </c>
      <c r="D15" s="137">
        <f>E15</f>
        <v>6086400</v>
      </c>
      <c r="E15" s="124">
        <f>5418686+672046+5812-10144</f>
        <v>6086400</v>
      </c>
      <c r="F15" s="35" t="s">
        <v>7</v>
      </c>
      <c r="G15" s="35" t="s">
        <v>7</v>
      </c>
      <c r="H15" s="61" t="s">
        <v>7</v>
      </c>
      <c r="I15" s="35"/>
    </row>
    <row r="16" spans="1:12" ht="39" customHeight="1" x14ac:dyDescent="0.3">
      <c r="A16" s="118" t="s">
        <v>199</v>
      </c>
      <c r="B16" s="35">
        <v>1203</v>
      </c>
      <c r="C16" s="35"/>
      <c r="D16" s="136"/>
      <c r="E16" s="35"/>
      <c r="F16" s="35" t="s">
        <v>7</v>
      </c>
      <c r="G16" s="35" t="s">
        <v>7</v>
      </c>
      <c r="H16" s="35" t="s">
        <v>7</v>
      </c>
      <c r="I16" s="35"/>
    </row>
    <row r="17" spans="1:14" x14ac:dyDescent="0.3">
      <c r="A17" s="32" t="s">
        <v>196</v>
      </c>
      <c r="B17" s="33">
        <v>1204</v>
      </c>
      <c r="C17" s="35"/>
      <c r="D17" s="136"/>
      <c r="E17" s="35" t="s">
        <v>7</v>
      </c>
      <c r="F17" s="35" t="s">
        <v>7</v>
      </c>
      <c r="G17" s="35" t="s">
        <v>7</v>
      </c>
      <c r="H17" s="35"/>
      <c r="I17" s="35" t="s">
        <v>7</v>
      </c>
    </row>
    <row r="18" spans="1:14" ht="26.4" x14ac:dyDescent="0.3">
      <c r="A18" s="56" t="s">
        <v>71</v>
      </c>
      <c r="B18" s="55">
        <v>130</v>
      </c>
      <c r="C18" s="55">
        <v>140</v>
      </c>
      <c r="D18" s="133">
        <f>H18</f>
        <v>136450</v>
      </c>
      <c r="E18" s="55" t="s">
        <v>7</v>
      </c>
      <c r="F18" s="55" t="s">
        <v>7</v>
      </c>
      <c r="G18" s="55" t="s">
        <v>7</v>
      </c>
      <c r="H18" s="63">
        <v>136450</v>
      </c>
      <c r="I18" s="55" t="s">
        <v>7</v>
      </c>
      <c r="J18" s="94"/>
    </row>
    <row r="19" spans="1:14" ht="39.6" x14ac:dyDescent="0.3">
      <c r="A19" s="56" t="s">
        <v>72</v>
      </c>
      <c r="B19" s="55">
        <v>140</v>
      </c>
      <c r="C19" s="55"/>
      <c r="D19" s="138"/>
      <c r="E19" s="55" t="s">
        <v>7</v>
      </c>
      <c r="F19" s="55" t="s">
        <v>7</v>
      </c>
      <c r="G19" s="55" t="s">
        <v>7</v>
      </c>
      <c r="H19" s="63"/>
      <c r="I19" s="55" t="s">
        <v>7</v>
      </c>
      <c r="J19" s="94"/>
    </row>
    <row r="20" spans="1:14" x14ac:dyDescent="0.3">
      <c r="A20" s="54" t="s">
        <v>73</v>
      </c>
      <c r="B20" s="55">
        <v>150</v>
      </c>
      <c r="C20" s="55">
        <v>180</v>
      </c>
      <c r="D20" s="139">
        <f>F20+G20</f>
        <v>0</v>
      </c>
      <c r="E20" s="55" t="s">
        <v>7</v>
      </c>
      <c r="F20" s="63">
        <v>0</v>
      </c>
      <c r="G20" s="115">
        <v>0</v>
      </c>
      <c r="H20" s="63" t="s">
        <v>7</v>
      </c>
      <c r="I20" s="55" t="s">
        <v>7</v>
      </c>
      <c r="J20" s="94"/>
      <c r="K20" s="80">
        <f>F9+F76</f>
        <v>0</v>
      </c>
      <c r="L20" s="80">
        <f>K20-F27</f>
        <v>0</v>
      </c>
    </row>
    <row r="21" spans="1:14" x14ac:dyDescent="0.3">
      <c r="A21" s="54" t="s">
        <v>74</v>
      </c>
      <c r="B21" s="55">
        <v>160</v>
      </c>
      <c r="C21" s="55"/>
      <c r="D21" s="133">
        <f>H21</f>
        <v>0</v>
      </c>
      <c r="E21" s="55" t="s">
        <v>7</v>
      </c>
      <c r="F21" s="55" t="s">
        <v>7</v>
      </c>
      <c r="G21" s="55" t="s">
        <v>7</v>
      </c>
      <c r="H21" s="63">
        <v>0</v>
      </c>
      <c r="I21" s="55"/>
      <c r="J21" s="94"/>
    </row>
    <row r="22" spans="1:14" ht="117" hidden="1" customHeight="1" x14ac:dyDescent="0.3">
      <c r="A22" s="127" t="s">
        <v>197</v>
      </c>
      <c r="B22" s="55">
        <v>170</v>
      </c>
      <c r="C22" s="55"/>
      <c r="D22" s="140">
        <f>E22</f>
        <v>0</v>
      </c>
      <c r="E22" s="115">
        <v>0</v>
      </c>
      <c r="F22" s="55" t="s">
        <v>7</v>
      </c>
      <c r="G22" s="55" t="s">
        <v>7</v>
      </c>
      <c r="H22" s="55" t="s">
        <v>7</v>
      </c>
      <c r="I22" s="55" t="s">
        <v>7</v>
      </c>
    </row>
    <row r="23" spans="1:14" x14ac:dyDescent="0.3">
      <c r="A23" s="54" t="s">
        <v>78</v>
      </c>
      <c r="B23" s="55">
        <v>180</v>
      </c>
      <c r="C23" s="55" t="s">
        <v>7</v>
      </c>
      <c r="D23" s="133">
        <f>D25+D26</f>
        <v>50000</v>
      </c>
      <c r="E23" s="55" t="s">
        <v>7</v>
      </c>
      <c r="F23" s="55" t="s">
        <v>7</v>
      </c>
      <c r="G23" s="55" t="s">
        <v>7</v>
      </c>
      <c r="H23" s="63">
        <f>H25+H26</f>
        <v>50000</v>
      </c>
      <c r="I23" s="55" t="s">
        <v>7</v>
      </c>
      <c r="J23" s="94"/>
    </row>
    <row r="24" spans="1:14" s="22" customFormat="1" ht="14.25" customHeight="1" x14ac:dyDescent="0.3">
      <c r="A24" s="36" t="s">
        <v>4</v>
      </c>
      <c r="B24" s="34"/>
      <c r="C24" s="34"/>
      <c r="D24" s="134"/>
      <c r="E24" s="34"/>
      <c r="F24" s="34"/>
      <c r="G24" s="34"/>
      <c r="H24" s="64"/>
      <c r="I24" s="34"/>
      <c r="J24" s="95"/>
      <c r="K24" s="7"/>
    </row>
    <row r="25" spans="1:14" s="22" customFormat="1" ht="26.4" x14ac:dyDescent="0.3">
      <c r="A25" s="32" t="s">
        <v>190</v>
      </c>
      <c r="B25" s="33">
        <v>1801</v>
      </c>
      <c r="C25" s="34" t="s">
        <v>7</v>
      </c>
      <c r="D25" s="135">
        <f>H25</f>
        <v>50000</v>
      </c>
      <c r="E25" s="34" t="s">
        <v>7</v>
      </c>
      <c r="F25" s="34" t="s">
        <v>7</v>
      </c>
      <c r="G25" s="34" t="s">
        <v>7</v>
      </c>
      <c r="H25" s="125">
        <v>50000</v>
      </c>
      <c r="I25" s="34" t="s">
        <v>7</v>
      </c>
      <c r="J25" s="95"/>
      <c r="K25" s="7"/>
    </row>
    <row r="26" spans="1:14" s="22" customFormat="1" x14ac:dyDescent="0.3">
      <c r="A26" s="32"/>
      <c r="B26" s="33">
        <v>1802</v>
      </c>
      <c r="C26" s="34" t="s">
        <v>7</v>
      </c>
      <c r="D26" s="134"/>
      <c r="E26" s="34" t="s">
        <v>7</v>
      </c>
      <c r="F26" s="34" t="s">
        <v>7</v>
      </c>
      <c r="G26" s="34" t="s">
        <v>7</v>
      </c>
      <c r="H26" s="64"/>
      <c r="I26" s="34" t="s">
        <v>7</v>
      </c>
      <c r="J26" s="95"/>
      <c r="K26" s="7"/>
    </row>
    <row r="27" spans="1:14" x14ac:dyDescent="0.3">
      <c r="A27" s="108" t="s">
        <v>69</v>
      </c>
      <c r="B27" s="109">
        <v>200</v>
      </c>
      <c r="C27" s="109" t="s">
        <v>7</v>
      </c>
      <c r="D27" s="141">
        <f>E27+H27+F27</f>
        <v>302356262</v>
      </c>
      <c r="E27" s="110">
        <f>E29+E36+E38+E44+E47</f>
        <v>268978400</v>
      </c>
      <c r="F27" s="110">
        <f>F29+F38+F47</f>
        <v>0</v>
      </c>
      <c r="G27" s="110">
        <f t="shared" ref="G27" si="0">G29+G38+G47</f>
        <v>0</v>
      </c>
      <c r="H27" s="110">
        <f>H29+H38+H44+H47</f>
        <v>33377862</v>
      </c>
      <c r="I27" s="116">
        <v>0</v>
      </c>
      <c r="J27" s="96"/>
      <c r="K27" s="80"/>
      <c r="L27" s="80"/>
      <c r="M27" s="80"/>
      <c r="N27" s="80"/>
    </row>
    <row r="28" spans="1:14" ht="14.25" customHeight="1" x14ac:dyDescent="0.3">
      <c r="A28" s="19" t="s">
        <v>79</v>
      </c>
      <c r="B28" s="35"/>
      <c r="C28" s="61"/>
      <c r="D28" s="131"/>
      <c r="E28" s="61"/>
      <c r="F28" s="61"/>
      <c r="G28" s="61"/>
      <c r="H28" s="61"/>
      <c r="I28" s="61"/>
      <c r="J28" s="97"/>
    </row>
    <row r="29" spans="1:14" x14ac:dyDescent="0.3">
      <c r="A29" s="54" t="s">
        <v>80</v>
      </c>
      <c r="B29" s="55">
        <v>210</v>
      </c>
      <c r="C29" s="74">
        <v>100</v>
      </c>
      <c r="D29" s="159">
        <f>E29+F29+H29</f>
        <v>228154005</v>
      </c>
      <c r="E29" s="159">
        <f>SUM(E31:E33)</f>
        <v>228154005</v>
      </c>
      <c r="F29" s="159">
        <f t="shared" ref="F29:I29" si="1">SUM(F31:F33)</f>
        <v>0</v>
      </c>
      <c r="G29" s="159">
        <f t="shared" si="1"/>
        <v>0</v>
      </c>
      <c r="H29" s="159">
        <f t="shared" si="1"/>
        <v>0</v>
      </c>
      <c r="I29" s="159">
        <f t="shared" si="1"/>
        <v>0</v>
      </c>
      <c r="J29" s="98"/>
      <c r="K29" s="80"/>
    </row>
    <row r="30" spans="1:14" ht="14.25" customHeight="1" x14ac:dyDescent="0.3">
      <c r="A30" s="19" t="s">
        <v>8</v>
      </c>
      <c r="B30" s="35"/>
      <c r="C30" s="61"/>
      <c r="D30" s="131"/>
      <c r="E30" s="61"/>
      <c r="F30" s="61"/>
      <c r="G30" s="61"/>
      <c r="H30" s="61"/>
      <c r="I30" s="61"/>
      <c r="J30" s="97"/>
      <c r="K30" s="80"/>
    </row>
    <row r="31" spans="1:14" x14ac:dyDescent="0.3">
      <c r="A31" s="20" t="s">
        <v>157</v>
      </c>
      <c r="B31" s="35">
        <v>2101</v>
      </c>
      <c r="C31" s="44" t="s">
        <v>173</v>
      </c>
      <c r="D31" s="131">
        <f>E31+F31+H31+I31</f>
        <v>175000000</v>
      </c>
      <c r="E31" s="61">
        <v>175000000</v>
      </c>
      <c r="F31" s="61"/>
      <c r="G31" s="61"/>
      <c r="H31" s="61">
        <v>0</v>
      </c>
      <c r="I31" s="61"/>
      <c r="J31" s="97"/>
    </row>
    <row r="32" spans="1:14" x14ac:dyDescent="0.3">
      <c r="A32" s="20" t="s">
        <v>158</v>
      </c>
      <c r="B32" s="35">
        <v>2102</v>
      </c>
      <c r="C32" s="44" t="s">
        <v>172</v>
      </c>
      <c r="D32" s="131">
        <f>E32+F32+H32+I32</f>
        <v>654005</v>
      </c>
      <c r="E32" s="124">
        <v>654005</v>
      </c>
      <c r="F32" s="61">
        <v>0</v>
      </c>
      <c r="G32" s="61"/>
      <c r="H32" s="61">
        <v>0</v>
      </c>
      <c r="I32" s="61"/>
      <c r="J32" s="97"/>
    </row>
    <row r="33" spans="1:12" x14ac:dyDescent="0.3">
      <c r="A33" s="20" t="s">
        <v>159</v>
      </c>
      <c r="B33" s="35">
        <v>2103</v>
      </c>
      <c r="C33" s="44" t="s">
        <v>174</v>
      </c>
      <c r="D33" s="131">
        <f>E33+F33+H33+I33</f>
        <v>52500000</v>
      </c>
      <c r="E33" s="61">
        <v>52500000</v>
      </c>
      <c r="F33" s="61"/>
      <c r="G33" s="61"/>
      <c r="H33" s="61">
        <v>0</v>
      </c>
      <c r="I33" s="61"/>
      <c r="J33" s="97"/>
    </row>
    <row r="34" spans="1:12" x14ac:dyDescent="0.3">
      <c r="A34" s="54" t="s">
        <v>81</v>
      </c>
      <c r="B34" s="55">
        <v>220</v>
      </c>
      <c r="C34" s="74">
        <v>320</v>
      </c>
      <c r="D34" s="133">
        <f>E34+F34+H34+I34</f>
        <v>0</v>
      </c>
      <c r="E34" s="63">
        <f>E36+E37</f>
        <v>0</v>
      </c>
      <c r="F34" s="63">
        <v>0</v>
      </c>
      <c r="G34" s="63">
        <v>0</v>
      </c>
      <c r="H34" s="63">
        <v>0</v>
      </c>
      <c r="I34" s="63">
        <v>0</v>
      </c>
      <c r="J34" s="98"/>
    </row>
    <row r="35" spans="1:12" x14ac:dyDescent="0.3">
      <c r="A35" s="19" t="s">
        <v>8</v>
      </c>
      <c r="B35" s="35"/>
      <c r="C35" s="61"/>
      <c r="D35" s="131"/>
      <c r="E35" s="61"/>
      <c r="F35" s="61"/>
      <c r="G35" s="61"/>
      <c r="H35" s="61"/>
      <c r="I35" s="61"/>
      <c r="J35" s="97"/>
    </row>
    <row r="36" spans="1:12" ht="39.6" x14ac:dyDescent="0.3">
      <c r="A36" s="20" t="s">
        <v>195</v>
      </c>
      <c r="B36" s="35">
        <v>2201</v>
      </c>
      <c r="C36" s="79">
        <v>321</v>
      </c>
      <c r="D36" s="131">
        <f>E36</f>
        <v>0</v>
      </c>
      <c r="E36" s="124">
        <f>122655.72+105929.94-228585.66</f>
        <v>0</v>
      </c>
      <c r="F36" s="61"/>
      <c r="G36" s="61"/>
      <c r="H36" s="61"/>
      <c r="I36" s="61"/>
      <c r="J36" s="97"/>
    </row>
    <row r="37" spans="1:12" x14ac:dyDescent="0.3">
      <c r="A37" s="39"/>
      <c r="B37" s="35">
        <v>2202</v>
      </c>
      <c r="C37" s="61"/>
      <c r="D37" s="131"/>
      <c r="E37" s="61"/>
      <c r="F37" s="61"/>
      <c r="G37" s="61"/>
      <c r="H37" s="61"/>
      <c r="I37" s="61"/>
      <c r="J37" s="97"/>
    </row>
    <row r="38" spans="1:12" x14ac:dyDescent="0.3">
      <c r="A38" s="54" t="s">
        <v>82</v>
      </c>
      <c r="B38" s="55">
        <v>230</v>
      </c>
      <c r="C38" s="74">
        <v>850</v>
      </c>
      <c r="D38" s="159">
        <f>E38+H38</f>
        <v>6377732</v>
      </c>
      <c r="E38" s="133">
        <f>E40+E41+E42</f>
        <v>6165588</v>
      </c>
      <c r="F38" s="133">
        <v>0</v>
      </c>
      <c r="G38" s="133">
        <v>0</v>
      </c>
      <c r="H38" s="133">
        <f>H40+H41+H42</f>
        <v>212144</v>
      </c>
      <c r="I38" s="133">
        <v>0</v>
      </c>
      <c r="J38" s="98"/>
    </row>
    <row r="39" spans="1:12" x14ac:dyDescent="0.3">
      <c r="A39" s="19" t="s">
        <v>8</v>
      </c>
      <c r="B39" s="35"/>
      <c r="C39" s="61"/>
      <c r="D39" s="131"/>
      <c r="E39" s="61"/>
      <c r="F39" s="61"/>
      <c r="G39" s="61"/>
      <c r="H39" s="61"/>
      <c r="I39" s="61"/>
      <c r="J39" s="97"/>
    </row>
    <row r="40" spans="1:12" x14ac:dyDescent="0.3">
      <c r="A40" s="20" t="s">
        <v>241</v>
      </c>
      <c r="B40" s="35">
        <v>2301</v>
      </c>
      <c r="C40" s="84" t="s">
        <v>178</v>
      </c>
      <c r="D40" s="131">
        <f>E40+H40</f>
        <v>6090732</v>
      </c>
      <c r="E40" s="124">
        <f>(5418686-10144)+672046</f>
        <v>6080588</v>
      </c>
      <c r="F40" s="61"/>
      <c r="G40" s="61"/>
      <c r="H40" s="61">
        <v>10144</v>
      </c>
      <c r="I40" s="61"/>
      <c r="J40" s="97"/>
    </row>
    <row r="41" spans="1:12" x14ac:dyDescent="0.3">
      <c r="A41" s="20" t="s">
        <v>240</v>
      </c>
      <c r="B41" s="35">
        <v>2302</v>
      </c>
      <c r="C41" s="84" t="s">
        <v>179</v>
      </c>
      <c r="D41" s="131">
        <f>E41+H41</f>
        <v>15000</v>
      </c>
      <c r="E41" s="124">
        <v>15000</v>
      </c>
      <c r="F41" s="61"/>
      <c r="G41" s="61"/>
      <c r="H41" s="61">
        <v>0</v>
      </c>
      <c r="I41" s="61"/>
      <c r="J41" s="97"/>
      <c r="K41" s="7" t="s">
        <v>235</v>
      </c>
    </row>
    <row r="42" spans="1:12" ht="26.4" x14ac:dyDescent="0.3">
      <c r="A42" s="19" t="s">
        <v>238</v>
      </c>
      <c r="B42" s="35">
        <v>2303</v>
      </c>
      <c r="C42" s="79">
        <v>853</v>
      </c>
      <c r="D42" s="131">
        <f>E42+H42</f>
        <v>272000</v>
      </c>
      <c r="E42" s="61">
        <v>70000</v>
      </c>
      <c r="F42" s="61"/>
      <c r="G42" s="61"/>
      <c r="H42" s="61">
        <v>202000</v>
      </c>
      <c r="I42" s="61"/>
      <c r="J42" s="97"/>
      <c r="K42" s="165" t="s">
        <v>236</v>
      </c>
    </row>
    <row r="43" spans="1:12" x14ac:dyDescent="0.3">
      <c r="A43" s="20" t="s">
        <v>83</v>
      </c>
      <c r="B43" s="35">
        <v>240</v>
      </c>
      <c r="C43" s="61"/>
      <c r="D43" s="131">
        <f>SUM(E43:I43)</f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98"/>
    </row>
    <row r="44" spans="1:12" ht="26.4" x14ac:dyDescent="0.3">
      <c r="A44" s="20" t="s">
        <v>84</v>
      </c>
      <c r="B44" s="35">
        <v>250</v>
      </c>
      <c r="C44" s="44"/>
      <c r="D44" s="66">
        <f>SUM(E44:I44)</f>
        <v>0</v>
      </c>
      <c r="E44" s="131">
        <f>SUM(E45)</f>
        <v>0</v>
      </c>
      <c r="F44" s="131">
        <v>0</v>
      </c>
      <c r="G44" s="131">
        <v>0</v>
      </c>
      <c r="H44" s="131">
        <v>0</v>
      </c>
      <c r="I44" s="131">
        <v>0</v>
      </c>
      <c r="J44" s="98"/>
    </row>
    <row r="45" spans="1:12" x14ac:dyDescent="0.3">
      <c r="A45" s="20"/>
      <c r="B45" s="35">
        <v>2501</v>
      </c>
      <c r="C45" s="79"/>
      <c r="D45" s="131"/>
      <c r="E45" s="61"/>
      <c r="F45" s="61"/>
      <c r="G45" s="61"/>
      <c r="H45" s="61"/>
      <c r="I45" s="61"/>
      <c r="J45" s="97"/>
    </row>
    <row r="46" spans="1:12" x14ac:dyDescent="0.3">
      <c r="A46" s="20"/>
      <c r="B46" s="35">
        <v>2502</v>
      </c>
      <c r="C46" s="61"/>
      <c r="D46" s="131"/>
      <c r="E46" s="61"/>
      <c r="F46" s="61"/>
      <c r="G46" s="61"/>
      <c r="H46" s="61"/>
      <c r="I46" s="61"/>
      <c r="J46" s="97"/>
    </row>
    <row r="47" spans="1:12" x14ac:dyDescent="0.3">
      <c r="A47" s="54" t="s">
        <v>85</v>
      </c>
      <c r="B47" s="55">
        <v>260</v>
      </c>
      <c r="C47" s="73" t="s">
        <v>175</v>
      </c>
      <c r="D47" s="159">
        <f>D49+D50+D51+D53+D59+D60+D61+D57</f>
        <v>67824525</v>
      </c>
      <c r="E47" s="133">
        <f>E49+E50+E51+E53+E59+E60+E61+E57</f>
        <v>34658807</v>
      </c>
      <c r="F47" s="133">
        <f t="shared" ref="F47:I47" si="2">F49+F50+F51+F53+F59+F60+F61+F57</f>
        <v>0</v>
      </c>
      <c r="G47" s="133">
        <f t="shared" si="2"/>
        <v>0</v>
      </c>
      <c r="H47" s="133">
        <f t="shared" si="2"/>
        <v>33165718</v>
      </c>
      <c r="I47" s="133">
        <f t="shared" si="2"/>
        <v>0</v>
      </c>
      <c r="J47" s="98"/>
      <c r="L47" s="80"/>
    </row>
    <row r="48" spans="1:12" x14ac:dyDescent="0.3">
      <c r="A48" s="69" t="s">
        <v>206</v>
      </c>
      <c r="B48" s="35"/>
      <c r="C48" s="61"/>
      <c r="D48" s="131"/>
      <c r="E48" s="61"/>
      <c r="F48" s="61"/>
      <c r="G48" s="61"/>
      <c r="H48" s="61"/>
      <c r="I48" s="61"/>
      <c r="J48" s="97"/>
    </row>
    <row r="49" spans="1:10" x14ac:dyDescent="0.3">
      <c r="A49" s="161" t="s">
        <v>162</v>
      </c>
      <c r="B49" s="129">
        <v>2601</v>
      </c>
      <c r="C49" s="130" t="s">
        <v>176</v>
      </c>
      <c r="D49" s="132">
        <f>E49+H49</f>
        <v>270000</v>
      </c>
      <c r="E49" s="113">
        <v>270000</v>
      </c>
      <c r="F49" s="113"/>
      <c r="G49" s="113"/>
      <c r="H49" s="113">
        <v>0</v>
      </c>
      <c r="I49" s="113"/>
      <c r="J49" s="99"/>
    </row>
    <row r="50" spans="1:10" x14ac:dyDescent="0.3">
      <c r="A50" s="161" t="s">
        <v>163</v>
      </c>
      <c r="B50" s="129">
        <v>2602</v>
      </c>
      <c r="C50" s="130" t="s">
        <v>176</v>
      </c>
      <c r="D50" s="132">
        <f>E50+H50</f>
        <v>500000</v>
      </c>
      <c r="E50" s="113">
        <v>0</v>
      </c>
      <c r="F50" s="113"/>
      <c r="G50" s="113"/>
      <c r="H50" s="113">
        <v>500000</v>
      </c>
      <c r="I50" s="113"/>
      <c r="J50" s="99"/>
    </row>
    <row r="51" spans="1:10" x14ac:dyDescent="0.3">
      <c r="A51" s="161" t="s">
        <v>164</v>
      </c>
      <c r="B51" s="129">
        <v>2603</v>
      </c>
      <c r="C51" s="130" t="s">
        <v>176</v>
      </c>
      <c r="D51" s="132">
        <f>E51+H51</f>
        <v>13346970</v>
      </c>
      <c r="E51" s="113">
        <f>6725400</f>
        <v>6725400</v>
      </c>
      <c r="F51" s="113"/>
      <c r="G51" s="113"/>
      <c r="H51" s="113">
        <v>6621570</v>
      </c>
      <c r="I51" s="113"/>
      <c r="J51" s="99"/>
    </row>
    <row r="52" spans="1:10" x14ac:dyDescent="0.3">
      <c r="A52" s="69" t="s">
        <v>165</v>
      </c>
      <c r="B52" s="71">
        <v>2604</v>
      </c>
      <c r="C52" s="67"/>
      <c r="D52" s="131"/>
      <c r="E52" s="67"/>
      <c r="F52" s="67"/>
      <c r="G52" s="67"/>
      <c r="H52" s="126"/>
      <c r="I52" s="67"/>
      <c r="J52" s="99"/>
    </row>
    <row r="53" spans="1:10" x14ac:dyDescent="0.3">
      <c r="A53" s="104" t="s">
        <v>201</v>
      </c>
      <c r="B53" s="111">
        <v>2605</v>
      </c>
      <c r="C53" s="112"/>
      <c r="D53" s="132">
        <f>E53+H53+F53</f>
        <v>13212706</v>
      </c>
      <c r="E53" s="128">
        <f>3502331.75+(E56+E55)+226073.36+27000+2868258.89</f>
        <v>8256114</v>
      </c>
      <c r="F53" s="113">
        <f>0+(F56+F55)+0</f>
        <v>0</v>
      </c>
      <c r="G53" s="128"/>
      <c r="H53" s="128">
        <f>3805592+551000+(H55+H56)</f>
        <v>4956592</v>
      </c>
      <c r="I53" s="128"/>
      <c r="J53" s="97"/>
    </row>
    <row r="54" spans="1:10" x14ac:dyDescent="0.3">
      <c r="A54" s="69" t="s">
        <v>205</v>
      </c>
      <c r="B54" s="71"/>
      <c r="C54" s="67"/>
      <c r="D54" s="131"/>
      <c r="E54" s="67"/>
      <c r="F54" s="67"/>
      <c r="G54" s="67"/>
      <c r="H54" s="126"/>
      <c r="I54" s="67"/>
      <c r="J54" s="99"/>
    </row>
    <row r="55" spans="1:10" x14ac:dyDescent="0.3">
      <c r="A55" s="69" t="s">
        <v>191</v>
      </c>
      <c r="B55" s="71"/>
      <c r="C55" s="68" t="s">
        <v>176</v>
      </c>
      <c r="D55" s="131">
        <f>E55+H55+F55</f>
        <v>250000</v>
      </c>
      <c r="E55" s="126">
        <v>150000</v>
      </c>
      <c r="F55" s="126">
        <v>0</v>
      </c>
      <c r="G55" s="67"/>
      <c r="H55" s="126">
        <v>100000</v>
      </c>
      <c r="I55" s="67"/>
      <c r="J55" s="99"/>
    </row>
    <row r="56" spans="1:10" x14ac:dyDescent="0.3">
      <c r="A56" s="69" t="s">
        <v>192</v>
      </c>
      <c r="B56" s="71"/>
      <c r="C56" s="68" t="s">
        <v>176</v>
      </c>
      <c r="D56" s="131">
        <f>E56+H56+F56</f>
        <v>1982450</v>
      </c>
      <c r="E56" s="126">
        <v>1482450</v>
      </c>
      <c r="F56" s="126">
        <v>0</v>
      </c>
      <c r="G56" s="67"/>
      <c r="H56" s="126">
        <v>500000</v>
      </c>
      <c r="I56" s="67"/>
      <c r="J56" s="99"/>
    </row>
    <row r="57" spans="1:10" s="72" customFormat="1" x14ac:dyDescent="0.3">
      <c r="A57" s="104" t="s">
        <v>200</v>
      </c>
      <c r="B57" s="129">
        <v>2606</v>
      </c>
      <c r="C57" s="130" t="s">
        <v>176</v>
      </c>
      <c r="D57" s="132">
        <f>E57+H57+F57</f>
        <v>6231300</v>
      </c>
      <c r="E57" s="128">
        <v>3244574</v>
      </c>
      <c r="F57" s="128">
        <v>0</v>
      </c>
      <c r="G57" s="128"/>
      <c r="H57" s="128">
        <v>2986726</v>
      </c>
      <c r="I57" s="113"/>
      <c r="J57" s="99"/>
    </row>
    <row r="58" spans="1:10" x14ac:dyDescent="0.3">
      <c r="A58" s="69" t="s">
        <v>205</v>
      </c>
      <c r="B58" s="35"/>
      <c r="C58" s="61"/>
      <c r="D58" s="131"/>
      <c r="E58" s="61"/>
      <c r="F58" s="61"/>
      <c r="G58" s="61"/>
      <c r="H58" s="124"/>
      <c r="I58" s="61"/>
      <c r="J58" s="97"/>
    </row>
    <row r="59" spans="1:10" x14ac:dyDescent="0.3">
      <c r="A59" s="103" t="s">
        <v>171</v>
      </c>
      <c r="B59" s="35"/>
      <c r="C59" s="61"/>
      <c r="D59" s="131"/>
      <c r="E59" s="61"/>
      <c r="F59" s="61"/>
      <c r="G59" s="61"/>
      <c r="H59" s="124"/>
      <c r="I59" s="61"/>
      <c r="J59" s="97"/>
    </row>
    <row r="60" spans="1:10" x14ac:dyDescent="0.3">
      <c r="A60" s="117" t="s">
        <v>155</v>
      </c>
      <c r="B60" s="111">
        <v>2607</v>
      </c>
      <c r="C60" s="160">
        <v>244</v>
      </c>
      <c r="D60" s="132">
        <f>E60+F60+G60+H60</f>
        <v>2500000</v>
      </c>
      <c r="E60" s="128">
        <v>0</v>
      </c>
      <c r="F60" s="128">
        <v>0</v>
      </c>
      <c r="G60" s="128"/>
      <c r="H60" s="128">
        <v>2500000</v>
      </c>
      <c r="I60" s="128"/>
      <c r="J60" s="97"/>
    </row>
    <row r="61" spans="1:10" ht="26.4" x14ac:dyDescent="0.3">
      <c r="A61" s="117" t="s">
        <v>202</v>
      </c>
      <c r="B61" s="111">
        <v>2608</v>
      </c>
      <c r="C61" s="112" t="s">
        <v>177</v>
      </c>
      <c r="D61" s="132">
        <f>E61+H61+F61</f>
        <v>31763549</v>
      </c>
      <c r="E61" s="113">
        <f>SUM(E63:E66)+1494257+1500+986962</f>
        <v>16162719</v>
      </c>
      <c r="F61" s="113">
        <f>SUM(F63:F66)</f>
        <v>0</v>
      </c>
      <c r="G61" s="113"/>
      <c r="H61" s="113">
        <f>SUM(H63:H66)+1471830-141000</f>
        <v>15600830</v>
      </c>
      <c r="I61" s="113"/>
      <c r="J61" s="99"/>
    </row>
    <row r="62" spans="1:10" x14ac:dyDescent="0.3">
      <c r="A62" s="75" t="s">
        <v>205</v>
      </c>
      <c r="B62" s="35"/>
      <c r="C62" s="61"/>
      <c r="D62" s="131"/>
      <c r="E62" s="61"/>
      <c r="F62" s="61"/>
      <c r="G62" s="61"/>
      <c r="H62" s="61"/>
      <c r="I62" s="61"/>
      <c r="J62" s="97"/>
    </row>
    <row r="63" spans="1:10" x14ac:dyDescent="0.3">
      <c r="A63" s="75" t="s">
        <v>194</v>
      </c>
      <c r="B63" s="35"/>
      <c r="C63" s="44" t="s">
        <v>177</v>
      </c>
      <c r="D63" s="131">
        <f>E63+H63</f>
        <v>2900000</v>
      </c>
      <c r="E63" s="124">
        <v>1200000</v>
      </c>
      <c r="F63" s="124"/>
      <c r="G63" s="61"/>
      <c r="H63" s="124">
        <v>1700000</v>
      </c>
      <c r="I63" s="61"/>
      <c r="J63" s="97"/>
    </row>
    <row r="64" spans="1:10" x14ac:dyDescent="0.3">
      <c r="A64" s="75" t="s">
        <v>167</v>
      </c>
      <c r="B64" s="35"/>
      <c r="C64" s="44" t="s">
        <v>177</v>
      </c>
      <c r="D64" s="131">
        <f>E64+H64</f>
        <v>21700000</v>
      </c>
      <c r="E64" s="61">
        <v>10700000</v>
      </c>
      <c r="F64" s="124"/>
      <c r="G64" s="61"/>
      <c r="H64" s="61">
        <v>11000000</v>
      </c>
      <c r="I64" s="61"/>
      <c r="J64" s="97"/>
    </row>
    <row r="65" spans="1:10" x14ac:dyDescent="0.3">
      <c r="A65" s="75" t="s">
        <v>166</v>
      </c>
      <c r="B65" s="35"/>
      <c r="C65" s="44" t="s">
        <v>177</v>
      </c>
      <c r="D65" s="131">
        <f>E65+H65</f>
        <v>350000</v>
      </c>
      <c r="E65" s="61">
        <v>280000</v>
      </c>
      <c r="F65" s="124"/>
      <c r="G65" s="61"/>
      <c r="H65" s="124">
        <v>70000</v>
      </c>
      <c r="I65" s="61"/>
      <c r="J65" s="97"/>
    </row>
    <row r="66" spans="1:10" x14ac:dyDescent="0.3">
      <c r="A66" s="75" t="s">
        <v>168</v>
      </c>
      <c r="B66" s="35"/>
      <c r="C66" s="44" t="s">
        <v>177</v>
      </c>
      <c r="D66" s="131">
        <f>E66+H66</f>
        <v>3000000</v>
      </c>
      <c r="E66" s="61">
        <v>1500000</v>
      </c>
      <c r="F66" s="124"/>
      <c r="G66" s="61"/>
      <c r="H66" s="124">
        <v>1500000</v>
      </c>
      <c r="I66" s="61"/>
      <c r="J66" s="97"/>
    </row>
    <row r="67" spans="1:10" x14ac:dyDescent="0.3">
      <c r="A67" s="114" t="s">
        <v>203</v>
      </c>
      <c r="B67" s="55">
        <v>270</v>
      </c>
      <c r="C67" s="55"/>
      <c r="D67" s="133">
        <f>SUM(E67:I67)</f>
        <v>0</v>
      </c>
      <c r="E67" s="115">
        <v>0</v>
      </c>
      <c r="F67" s="115">
        <v>0</v>
      </c>
      <c r="G67" s="115">
        <v>0</v>
      </c>
      <c r="H67" s="115">
        <v>0</v>
      </c>
      <c r="I67" s="115">
        <v>0</v>
      </c>
    </row>
    <row r="68" spans="1:10" x14ac:dyDescent="0.3">
      <c r="A68" s="108" t="s">
        <v>9</v>
      </c>
      <c r="B68" s="109">
        <v>300</v>
      </c>
      <c r="C68" s="110" t="s">
        <v>7</v>
      </c>
      <c r="D68" s="141"/>
      <c r="E68" s="110"/>
      <c r="F68" s="110"/>
      <c r="G68" s="110"/>
      <c r="H68" s="110"/>
      <c r="I68" s="110"/>
      <c r="J68" s="93"/>
    </row>
    <row r="69" spans="1:10" ht="14.25" customHeight="1" x14ac:dyDescent="0.3">
      <c r="A69" s="19" t="s">
        <v>8</v>
      </c>
      <c r="B69" s="35"/>
      <c r="C69" s="61"/>
      <c r="D69" s="131"/>
      <c r="E69" s="44"/>
      <c r="F69" s="61"/>
      <c r="G69" s="61"/>
      <c r="H69" s="61"/>
      <c r="I69" s="61"/>
      <c r="J69" s="97"/>
    </row>
    <row r="70" spans="1:10" x14ac:dyDescent="0.3">
      <c r="A70" s="20" t="s">
        <v>87</v>
      </c>
      <c r="B70" s="35">
        <v>310</v>
      </c>
      <c r="C70" s="61"/>
      <c r="D70" s="131"/>
      <c r="E70" s="61"/>
      <c r="F70" s="61"/>
      <c r="G70" s="61"/>
      <c r="H70" s="61"/>
      <c r="I70" s="61"/>
      <c r="J70" s="97"/>
    </row>
    <row r="71" spans="1:10" x14ac:dyDescent="0.3">
      <c r="A71" s="20" t="s">
        <v>88</v>
      </c>
      <c r="B71" s="35">
        <v>320</v>
      </c>
      <c r="C71" s="61"/>
      <c r="D71" s="131"/>
      <c r="E71" s="61"/>
      <c r="F71" s="61"/>
      <c r="G71" s="61"/>
      <c r="H71" s="61"/>
      <c r="I71" s="61"/>
      <c r="J71" s="97"/>
    </row>
    <row r="72" spans="1:10" x14ac:dyDescent="0.3">
      <c r="A72" s="59" t="s">
        <v>10</v>
      </c>
      <c r="B72" s="60">
        <v>400</v>
      </c>
      <c r="C72" s="65"/>
      <c r="D72" s="142"/>
      <c r="E72" s="65"/>
      <c r="F72" s="65"/>
      <c r="G72" s="65"/>
      <c r="H72" s="65"/>
      <c r="I72" s="65"/>
      <c r="J72" s="100"/>
    </row>
    <row r="73" spans="1:10" ht="14.25" customHeight="1" x14ac:dyDescent="0.3">
      <c r="A73" s="19" t="s">
        <v>8</v>
      </c>
      <c r="B73" s="35"/>
      <c r="C73" s="61"/>
      <c r="D73" s="131"/>
      <c r="E73" s="61"/>
      <c r="F73" s="61"/>
      <c r="G73" s="61"/>
      <c r="H73" s="61"/>
      <c r="I73" s="61"/>
      <c r="J73" s="97"/>
    </row>
    <row r="74" spans="1:10" x14ac:dyDescent="0.3">
      <c r="A74" s="20" t="s">
        <v>89</v>
      </c>
      <c r="B74" s="35">
        <v>410</v>
      </c>
      <c r="C74" s="61"/>
      <c r="D74" s="131"/>
      <c r="E74" s="61"/>
      <c r="F74" s="61"/>
      <c r="G74" s="61"/>
      <c r="H74" s="61"/>
      <c r="I74" s="61"/>
      <c r="J74" s="97"/>
    </row>
    <row r="75" spans="1:10" x14ac:dyDescent="0.3">
      <c r="A75" s="20" t="s">
        <v>90</v>
      </c>
      <c r="B75" s="35">
        <v>420</v>
      </c>
      <c r="C75" s="61"/>
      <c r="D75" s="131"/>
      <c r="E75" s="61"/>
      <c r="F75" s="61"/>
      <c r="G75" s="61"/>
      <c r="H75" s="61"/>
      <c r="I75" s="61"/>
      <c r="J75" s="97"/>
    </row>
    <row r="76" spans="1:10" x14ac:dyDescent="0.3">
      <c r="A76" s="40" t="s">
        <v>11</v>
      </c>
      <c r="B76" s="38">
        <v>500</v>
      </c>
      <c r="C76" s="66" t="s">
        <v>7</v>
      </c>
      <c r="D76" s="131">
        <f>E76+H76+F76</f>
        <v>0</v>
      </c>
      <c r="E76" s="66">
        <v>0</v>
      </c>
      <c r="F76" s="66">
        <v>0</v>
      </c>
      <c r="G76" s="66"/>
      <c r="H76" s="66">
        <v>0</v>
      </c>
      <c r="I76" s="66"/>
      <c r="J76" s="101"/>
    </row>
    <row r="77" spans="1:10" x14ac:dyDescent="0.3">
      <c r="A77" s="40" t="s">
        <v>12</v>
      </c>
      <c r="B77" s="38">
        <v>600</v>
      </c>
      <c r="C77" s="66" t="s">
        <v>7</v>
      </c>
      <c r="D77" s="131">
        <f>E77+H77+F77</f>
        <v>0</v>
      </c>
      <c r="E77" s="66">
        <v>0</v>
      </c>
      <c r="F77" s="66">
        <v>0</v>
      </c>
      <c r="G77" s="66"/>
      <c r="H77" s="147">
        <v>0</v>
      </c>
      <c r="I77" s="66"/>
      <c r="J77" s="101"/>
    </row>
    <row r="78" spans="1:10" x14ac:dyDescent="0.3">
      <c r="A78" s="41"/>
      <c r="B78" s="42"/>
      <c r="C78" s="42"/>
      <c r="D78" s="42"/>
      <c r="E78" s="42"/>
      <c r="F78" s="42"/>
      <c r="G78" s="42"/>
      <c r="H78" s="42"/>
      <c r="I78" s="42"/>
      <c r="J78" s="42"/>
    </row>
    <row r="79" spans="1:10" ht="33" customHeight="1" x14ac:dyDescent="0.3">
      <c r="A79" s="209" t="s">
        <v>144</v>
      </c>
      <c r="B79" s="209"/>
      <c r="C79" s="209"/>
      <c r="D79" s="209"/>
      <c r="E79" s="209"/>
      <c r="F79" s="209"/>
      <c r="G79" s="209"/>
      <c r="H79" s="209"/>
      <c r="I79" s="209"/>
      <c r="J79" s="150"/>
    </row>
    <row r="80" spans="1:10" x14ac:dyDescent="0.3">
      <c r="A80" s="2"/>
      <c r="B80" s="8"/>
      <c r="C80" s="8"/>
      <c r="D80" s="8"/>
      <c r="E80" s="8"/>
      <c r="F80" s="8"/>
      <c r="G80" s="8"/>
      <c r="H80" s="8"/>
      <c r="I80" s="8"/>
      <c r="J80" s="8"/>
    </row>
    <row r="81" spans="1:10" x14ac:dyDescent="0.3">
      <c r="A81" s="2"/>
      <c r="B81" s="8"/>
      <c r="C81" s="8"/>
      <c r="D81" s="70"/>
      <c r="E81" s="8"/>
      <c r="F81" s="8"/>
      <c r="G81" s="8"/>
      <c r="H81" s="8"/>
      <c r="I81" s="8"/>
      <c r="J81" s="8"/>
    </row>
    <row r="82" spans="1:10" x14ac:dyDescent="0.3">
      <c r="A82" s="2"/>
      <c r="B82" s="8"/>
      <c r="C82" s="8"/>
      <c r="D82" s="8"/>
      <c r="E82" s="8"/>
      <c r="F82" s="8"/>
      <c r="G82" s="8"/>
      <c r="H82" s="8"/>
      <c r="I82" s="8"/>
      <c r="J82" s="8"/>
    </row>
    <row r="83" spans="1:10" x14ac:dyDescent="0.3">
      <c r="A83" s="2"/>
      <c r="B83" s="8"/>
      <c r="C83" s="8"/>
      <c r="D83" s="8"/>
      <c r="E83" s="8"/>
      <c r="F83" s="8"/>
      <c r="G83" s="8"/>
      <c r="H83" s="8"/>
      <c r="I83" s="8"/>
      <c r="J83" s="8"/>
    </row>
    <row r="84" spans="1:10" x14ac:dyDescent="0.3">
      <c r="A84" s="2"/>
      <c r="B84" s="8"/>
      <c r="C84" s="8"/>
      <c r="D84" s="8"/>
      <c r="E84" s="8"/>
      <c r="F84" s="8"/>
      <c r="G84" s="8"/>
      <c r="H84" s="8"/>
      <c r="I84" s="8"/>
      <c r="J84" s="8"/>
    </row>
    <row r="85" spans="1:10" x14ac:dyDescent="0.3">
      <c r="A85" s="8"/>
      <c r="B85" s="8"/>
      <c r="C85" s="8"/>
      <c r="D85" s="8"/>
      <c r="E85" s="8"/>
      <c r="F85" s="8"/>
      <c r="G85" s="8"/>
      <c r="H85" s="8"/>
      <c r="I85" s="8"/>
      <c r="J85" s="8"/>
    </row>
    <row r="86" spans="1:10" x14ac:dyDescent="0.3">
      <c r="A86" s="8"/>
      <c r="B86" s="8"/>
      <c r="C86" s="8"/>
      <c r="D86" s="8"/>
      <c r="E86" s="8"/>
      <c r="F86" s="8"/>
      <c r="G86" s="8"/>
      <c r="H86" s="8"/>
      <c r="I86" s="8"/>
      <c r="J86" s="8"/>
    </row>
    <row r="87" spans="1:10" x14ac:dyDescent="0.3">
      <c r="A87" s="8"/>
      <c r="B87" s="8"/>
      <c r="C87" s="8"/>
      <c r="D87" s="8"/>
      <c r="E87" s="8"/>
      <c r="F87" s="8"/>
      <c r="G87" s="8"/>
      <c r="H87" s="8"/>
      <c r="I87" s="8"/>
      <c r="J87" s="8"/>
    </row>
    <row r="88" spans="1:10" x14ac:dyDescent="0.3">
      <c r="A88" s="8"/>
      <c r="B88" s="8"/>
      <c r="C88" s="8"/>
      <c r="D88" s="8"/>
      <c r="E88" s="8"/>
      <c r="F88" s="8"/>
      <c r="G88" s="8"/>
      <c r="H88" s="8"/>
      <c r="I88" s="8"/>
      <c r="J88" s="8"/>
    </row>
    <row r="89" spans="1:10" x14ac:dyDescent="0.3">
      <c r="A89" s="8"/>
      <c r="B89" s="8"/>
      <c r="C89" s="8"/>
      <c r="D89" s="8"/>
      <c r="E89" s="8"/>
      <c r="F89" s="8"/>
      <c r="G89" s="8"/>
      <c r="H89" s="8"/>
      <c r="I89" s="8"/>
      <c r="J89" s="8"/>
    </row>
    <row r="90" spans="1:10" x14ac:dyDescent="0.3">
      <c r="A90" s="8"/>
      <c r="B90" s="8"/>
      <c r="C90" s="8"/>
      <c r="D90" s="8"/>
      <c r="E90" s="8"/>
      <c r="F90" s="8"/>
      <c r="G90" s="8"/>
      <c r="H90" s="8"/>
      <c r="I90" s="8"/>
      <c r="J90" s="8"/>
    </row>
    <row r="91" spans="1:10" x14ac:dyDescent="0.3">
      <c r="A91" s="8"/>
      <c r="B91" s="8"/>
      <c r="C91" s="8"/>
      <c r="D91" s="8"/>
      <c r="E91" s="8"/>
      <c r="F91" s="8"/>
      <c r="G91" s="8"/>
      <c r="H91" s="8"/>
      <c r="I91" s="8"/>
      <c r="J91" s="8"/>
    </row>
    <row r="92" spans="1:10" x14ac:dyDescent="0.3">
      <c r="A92" s="8"/>
      <c r="B92" s="8"/>
      <c r="C92" s="8"/>
      <c r="D92" s="8"/>
      <c r="E92" s="8"/>
      <c r="F92" s="8"/>
      <c r="G92" s="8"/>
      <c r="H92" s="8"/>
      <c r="I92" s="8"/>
      <c r="J92" s="8"/>
    </row>
    <row r="93" spans="1:10" x14ac:dyDescent="0.3">
      <c r="A93" s="8"/>
      <c r="B93" s="8"/>
      <c r="C93" s="8"/>
      <c r="D93" s="8"/>
      <c r="E93" s="8"/>
      <c r="F93" s="8"/>
      <c r="G93" s="8"/>
      <c r="H93" s="8"/>
      <c r="I93" s="8"/>
      <c r="J93" s="8"/>
    </row>
    <row r="94" spans="1:10" x14ac:dyDescent="0.3">
      <c r="A94" s="8"/>
      <c r="B94" s="8"/>
      <c r="C94" s="8"/>
      <c r="D94" s="8"/>
      <c r="E94" s="8"/>
      <c r="F94" s="8"/>
      <c r="G94" s="8"/>
      <c r="H94" s="8"/>
      <c r="I94" s="8"/>
      <c r="J94" s="8"/>
    </row>
    <row r="95" spans="1:10" x14ac:dyDescent="0.3">
      <c r="A95" s="8"/>
      <c r="B95" s="8"/>
      <c r="C95" s="8"/>
      <c r="D95" s="8"/>
      <c r="E95" s="8"/>
      <c r="F95" s="8"/>
      <c r="G95" s="8"/>
      <c r="H95" s="8"/>
      <c r="I95" s="8"/>
      <c r="J95" s="8"/>
    </row>
    <row r="96" spans="1:10" x14ac:dyDescent="0.3">
      <c r="A96" s="8"/>
      <c r="B96" s="8"/>
      <c r="C96" s="8"/>
      <c r="D96" s="8"/>
      <c r="E96" s="8"/>
      <c r="F96" s="8"/>
      <c r="G96" s="8"/>
      <c r="H96" s="8"/>
      <c r="I96" s="8"/>
      <c r="J96" s="8"/>
    </row>
    <row r="97" spans="1:10" x14ac:dyDescent="0.3">
      <c r="A97" s="8"/>
      <c r="B97" s="8"/>
      <c r="C97" s="8"/>
      <c r="D97" s="8"/>
      <c r="E97" s="8"/>
      <c r="F97" s="8"/>
      <c r="G97" s="8"/>
      <c r="H97" s="8"/>
      <c r="I97" s="8"/>
      <c r="J97" s="8"/>
    </row>
    <row r="98" spans="1:10" x14ac:dyDescent="0.3">
      <c r="A98" s="8"/>
      <c r="B98" s="8"/>
      <c r="C98" s="8"/>
      <c r="D98" s="8"/>
      <c r="E98" s="8"/>
      <c r="F98" s="8"/>
      <c r="G98" s="8"/>
      <c r="H98" s="8"/>
      <c r="I98" s="8"/>
      <c r="J98" s="8"/>
    </row>
    <row r="99" spans="1:10" x14ac:dyDescent="0.3">
      <c r="A99" s="8"/>
      <c r="B99" s="8"/>
      <c r="C99" s="8"/>
      <c r="D99" s="8"/>
      <c r="E99" s="8"/>
      <c r="F99" s="8"/>
      <c r="G99" s="8"/>
      <c r="H99" s="8"/>
      <c r="I99" s="8"/>
      <c r="J99" s="8"/>
    </row>
    <row r="100" spans="1:10" x14ac:dyDescent="0.3">
      <c r="A100" s="8"/>
      <c r="B100" s="8"/>
      <c r="C100" s="8"/>
      <c r="D100" s="8"/>
      <c r="E100" s="8"/>
      <c r="F100" s="8"/>
      <c r="G100" s="8"/>
      <c r="H100" s="8"/>
      <c r="I100" s="8"/>
      <c r="J100" s="8"/>
    </row>
    <row r="101" spans="1:10" x14ac:dyDescent="0.3">
      <c r="A101" s="8"/>
      <c r="B101" s="8"/>
      <c r="C101" s="8"/>
      <c r="D101" s="8"/>
      <c r="E101" s="8"/>
      <c r="F101" s="8"/>
      <c r="G101" s="8"/>
      <c r="H101" s="8"/>
      <c r="I101" s="8"/>
      <c r="J101" s="8"/>
    </row>
    <row r="102" spans="1:10" x14ac:dyDescent="0.3">
      <c r="A102" s="8"/>
      <c r="B102" s="8"/>
      <c r="C102" s="8"/>
      <c r="D102" s="8"/>
      <c r="E102" s="8"/>
      <c r="F102" s="8"/>
      <c r="G102" s="8"/>
      <c r="H102" s="8"/>
      <c r="I102" s="8"/>
      <c r="J102" s="8"/>
    </row>
    <row r="103" spans="1:10" x14ac:dyDescent="0.3">
      <c r="A103" s="8"/>
      <c r="B103" s="8"/>
      <c r="C103" s="8"/>
      <c r="D103" s="8"/>
      <c r="E103" s="8"/>
      <c r="F103" s="8"/>
      <c r="G103" s="8"/>
      <c r="H103" s="8"/>
      <c r="I103" s="8"/>
      <c r="J103" s="8"/>
    </row>
    <row r="104" spans="1:10" x14ac:dyDescent="0.3">
      <c r="A104" s="8"/>
      <c r="B104" s="8"/>
      <c r="C104" s="8"/>
      <c r="D104" s="8"/>
      <c r="E104" s="8"/>
      <c r="F104" s="8"/>
      <c r="G104" s="8"/>
      <c r="H104" s="8"/>
      <c r="I104" s="8"/>
      <c r="J104" s="8"/>
    </row>
    <row r="105" spans="1:10" x14ac:dyDescent="0.3">
      <c r="A105" s="8"/>
      <c r="B105" s="8"/>
      <c r="C105" s="8"/>
      <c r="D105" s="8"/>
      <c r="E105" s="8"/>
      <c r="F105" s="8"/>
      <c r="G105" s="8"/>
      <c r="H105" s="8"/>
      <c r="I105" s="8"/>
      <c r="J105" s="8"/>
    </row>
    <row r="106" spans="1:10" x14ac:dyDescent="0.3">
      <c r="A106" s="8"/>
      <c r="B106" s="8"/>
      <c r="C106" s="8"/>
      <c r="D106" s="8"/>
      <c r="E106" s="8"/>
      <c r="F106" s="8"/>
      <c r="G106" s="8"/>
      <c r="H106" s="8"/>
      <c r="I106" s="8"/>
      <c r="J106" s="8"/>
    </row>
    <row r="107" spans="1:10" x14ac:dyDescent="0.3">
      <c r="A107" s="8"/>
      <c r="B107" s="8"/>
      <c r="C107" s="8"/>
      <c r="D107" s="8"/>
      <c r="E107" s="8"/>
      <c r="F107" s="8"/>
      <c r="G107" s="8"/>
      <c r="H107" s="8"/>
      <c r="I107" s="8"/>
      <c r="J107" s="8"/>
    </row>
    <row r="108" spans="1:10" x14ac:dyDescent="0.3">
      <c r="A108" s="8"/>
      <c r="B108" s="8"/>
      <c r="C108" s="8"/>
      <c r="D108" s="8"/>
      <c r="E108" s="8"/>
      <c r="F108" s="8"/>
      <c r="G108" s="8"/>
      <c r="H108" s="8"/>
      <c r="I108" s="8"/>
      <c r="J108" s="8"/>
    </row>
  </sheetData>
  <mergeCells count="13">
    <mergeCell ref="F6:F7"/>
    <mergeCell ref="G6:G7"/>
    <mergeCell ref="H6:I6"/>
    <mergeCell ref="A79:I79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8"/>
  <sheetViews>
    <sheetView view="pageBreakPreview" zoomScale="90" zoomScaleNormal="100" zoomScaleSheetLayoutView="90" workbookViewId="0">
      <selection activeCell="E31" sqref="E31"/>
    </sheetView>
  </sheetViews>
  <sheetFormatPr defaultColWidth="9.109375" defaultRowHeight="13.8" x14ac:dyDescent="0.3"/>
  <cols>
    <col min="1" max="1" width="42.88671875" style="7" customWidth="1"/>
    <col min="2" max="2" width="7" style="7" customWidth="1"/>
    <col min="3" max="3" width="11.44140625" style="7" customWidth="1"/>
    <col min="4" max="4" width="15.109375" style="7" customWidth="1"/>
    <col min="5" max="5" width="17" style="7" customWidth="1"/>
    <col min="6" max="6" width="18.5546875" style="7" customWidth="1"/>
    <col min="7" max="7" width="14.44140625" style="7" customWidth="1"/>
    <col min="8" max="8" width="13.44140625" style="7" customWidth="1"/>
    <col min="9" max="9" width="10.33203125" style="7" customWidth="1"/>
    <col min="10" max="10" width="13.44140625" style="7" customWidth="1"/>
    <col min="11" max="11" width="21.88671875" style="7" customWidth="1"/>
    <col min="12" max="12" width="15.5546875" style="7" customWidth="1"/>
    <col min="13" max="13" width="9.88671875" style="7" bestFit="1" customWidth="1"/>
    <col min="14" max="14" width="10.33203125" style="7" customWidth="1"/>
    <col min="15" max="16384" width="9.109375" style="7"/>
  </cols>
  <sheetData>
    <row r="1" spans="1:12" ht="20.25" customHeight="1" x14ac:dyDescent="0.3">
      <c r="A1" s="207" t="s">
        <v>143</v>
      </c>
      <c r="B1" s="207"/>
      <c r="C1" s="207"/>
      <c r="D1" s="207"/>
      <c r="E1" s="207"/>
      <c r="F1" s="207"/>
      <c r="G1" s="207"/>
      <c r="H1" s="207"/>
      <c r="I1" s="207"/>
      <c r="J1" s="148"/>
    </row>
    <row r="2" spans="1:12" ht="18.75" customHeight="1" x14ac:dyDescent="0.3">
      <c r="A2" s="208" t="s">
        <v>223</v>
      </c>
      <c r="B2" s="208"/>
      <c r="C2" s="208"/>
      <c r="D2" s="208"/>
      <c r="E2" s="208"/>
      <c r="F2" s="208"/>
      <c r="G2" s="208"/>
      <c r="H2" s="208"/>
      <c r="I2" s="208"/>
      <c r="J2" s="149"/>
    </row>
    <row r="3" spans="1:12" ht="3.75" customHeight="1" x14ac:dyDescent="0.3">
      <c r="A3" s="153"/>
      <c r="B3" s="153"/>
      <c r="C3" s="153"/>
      <c r="D3" s="153"/>
      <c r="E3" s="153"/>
      <c r="F3" s="153"/>
      <c r="G3" s="153"/>
      <c r="H3" s="153"/>
      <c r="I3" s="153"/>
      <c r="J3" s="89"/>
    </row>
    <row r="4" spans="1:12" ht="21.75" customHeight="1" x14ac:dyDescent="0.3">
      <c r="A4" s="212" t="s">
        <v>0</v>
      </c>
      <c r="B4" s="212" t="s">
        <v>1</v>
      </c>
      <c r="C4" s="212" t="s">
        <v>86</v>
      </c>
      <c r="D4" s="212" t="s">
        <v>2</v>
      </c>
      <c r="E4" s="212"/>
      <c r="F4" s="212"/>
      <c r="G4" s="212"/>
      <c r="H4" s="212"/>
      <c r="I4" s="212"/>
      <c r="J4" s="90"/>
    </row>
    <row r="5" spans="1:12" x14ac:dyDescent="0.3">
      <c r="A5" s="212"/>
      <c r="B5" s="212"/>
      <c r="C5" s="212"/>
      <c r="D5" s="213" t="s">
        <v>31</v>
      </c>
      <c r="E5" s="214" t="s">
        <v>4</v>
      </c>
      <c r="F5" s="214"/>
      <c r="G5" s="214"/>
      <c r="H5" s="214"/>
      <c r="I5" s="214"/>
      <c r="J5" s="91"/>
    </row>
    <row r="6" spans="1:12" ht="63.75" customHeight="1" x14ac:dyDescent="0.3">
      <c r="A6" s="212"/>
      <c r="B6" s="212"/>
      <c r="C6" s="212"/>
      <c r="D6" s="213"/>
      <c r="E6" s="212" t="s">
        <v>207</v>
      </c>
      <c r="F6" s="212" t="s">
        <v>75</v>
      </c>
      <c r="G6" s="212" t="s">
        <v>76</v>
      </c>
      <c r="H6" s="210" t="s">
        <v>77</v>
      </c>
      <c r="I6" s="211"/>
      <c r="J6" s="90"/>
    </row>
    <row r="7" spans="1:12" ht="37.5" customHeight="1" x14ac:dyDescent="0.3">
      <c r="A7" s="212"/>
      <c r="B7" s="212"/>
      <c r="C7" s="212"/>
      <c r="D7" s="213"/>
      <c r="E7" s="212"/>
      <c r="F7" s="212"/>
      <c r="G7" s="212"/>
      <c r="H7" s="152" t="s">
        <v>3</v>
      </c>
      <c r="I7" s="151" t="s">
        <v>5</v>
      </c>
      <c r="J7" s="90"/>
    </row>
    <row r="8" spans="1:12" x14ac:dyDescent="0.3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92"/>
    </row>
    <row r="9" spans="1:12" x14ac:dyDescent="0.3">
      <c r="A9" s="57" t="s">
        <v>6</v>
      </c>
      <c r="B9" s="58">
        <v>100</v>
      </c>
      <c r="C9" s="58" t="s">
        <v>7</v>
      </c>
      <c r="D9" s="62">
        <f>D12+D20+D23+D18+D11</f>
        <v>315582450</v>
      </c>
      <c r="E9" s="62">
        <f>E12</f>
        <v>280349500</v>
      </c>
      <c r="F9" s="62">
        <f>F20</f>
        <v>0</v>
      </c>
      <c r="G9" s="62"/>
      <c r="H9" s="62">
        <f>H11+H12+H18+H19+H21+H23</f>
        <v>35232950</v>
      </c>
      <c r="I9" s="62"/>
      <c r="J9" s="93">
        <f>E9+F9+H9-D9</f>
        <v>0</v>
      </c>
      <c r="K9" s="80">
        <f>D9+D76</f>
        <v>315582450</v>
      </c>
      <c r="L9" s="80">
        <f>K9-D27</f>
        <v>0</v>
      </c>
    </row>
    <row r="10" spans="1:12" ht="14.25" customHeight="1" x14ac:dyDescent="0.3">
      <c r="A10" s="19" t="s">
        <v>4</v>
      </c>
      <c r="B10" s="35"/>
      <c r="C10" s="35"/>
      <c r="D10" s="35"/>
      <c r="E10" s="35"/>
      <c r="F10" s="35"/>
      <c r="G10" s="35"/>
      <c r="H10" s="61"/>
      <c r="I10" s="35"/>
      <c r="J10" s="92"/>
    </row>
    <row r="11" spans="1:12" x14ac:dyDescent="0.3">
      <c r="A11" s="54" t="s">
        <v>70</v>
      </c>
      <c r="B11" s="55">
        <v>110</v>
      </c>
      <c r="C11" s="55">
        <v>120</v>
      </c>
      <c r="D11" s="133">
        <f>H11</f>
        <v>316450</v>
      </c>
      <c r="E11" s="55" t="s">
        <v>7</v>
      </c>
      <c r="F11" s="55" t="s">
        <v>7</v>
      </c>
      <c r="G11" s="55" t="s">
        <v>7</v>
      </c>
      <c r="H11" s="63">
        <v>316450</v>
      </c>
      <c r="I11" s="55" t="s">
        <v>7</v>
      </c>
      <c r="J11" s="94"/>
    </row>
    <row r="12" spans="1:12" x14ac:dyDescent="0.3">
      <c r="A12" s="54" t="s">
        <v>156</v>
      </c>
      <c r="B12" s="55">
        <v>120</v>
      </c>
      <c r="C12" s="55">
        <v>130</v>
      </c>
      <c r="D12" s="133">
        <f>E12+H12</f>
        <v>315079000</v>
      </c>
      <c r="E12" s="63">
        <f>E14+E15</f>
        <v>280349500</v>
      </c>
      <c r="F12" s="55" t="s">
        <v>7</v>
      </c>
      <c r="G12" s="55" t="s">
        <v>7</v>
      </c>
      <c r="H12" s="63">
        <f>H14</f>
        <v>34729500</v>
      </c>
      <c r="I12" s="55"/>
      <c r="J12" s="143" t="s">
        <v>208</v>
      </c>
      <c r="K12" s="80">
        <f>E12+E76</f>
        <v>280349500</v>
      </c>
      <c r="L12" s="80">
        <f>K12-E27</f>
        <v>0</v>
      </c>
    </row>
    <row r="13" spans="1:12" s="22" customFormat="1" ht="14.25" customHeight="1" x14ac:dyDescent="0.3">
      <c r="A13" s="36" t="s">
        <v>4</v>
      </c>
      <c r="B13" s="34"/>
      <c r="C13" s="34"/>
      <c r="D13" s="134"/>
      <c r="E13" s="34"/>
      <c r="F13" s="34"/>
      <c r="G13" s="34"/>
      <c r="H13" s="64"/>
      <c r="I13" s="34"/>
      <c r="J13" s="144"/>
      <c r="K13" s="80"/>
    </row>
    <row r="14" spans="1:12" s="22" customFormat="1" x14ac:dyDescent="0.3">
      <c r="A14" s="32" t="s">
        <v>218</v>
      </c>
      <c r="B14" s="33">
        <v>1201</v>
      </c>
      <c r="C14" s="34">
        <v>130</v>
      </c>
      <c r="D14" s="135">
        <f>E14+H14</f>
        <v>309106400</v>
      </c>
      <c r="E14" s="64">
        <f>280349500-5972600</f>
        <v>274376900</v>
      </c>
      <c r="F14" s="34" t="s">
        <v>7</v>
      </c>
      <c r="G14" s="34" t="s">
        <v>7</v>
      </c>
      <c r="H14" s="64">
        <v>34729500</v>
      </c>
      <c r="I14" s="102">
        <v>0</v>
      </c>
      <c r="J14" s="144" t="s">
        <v>209</v>
      </c>
      <c r="K14" s="80">
        <f>H9+H76</f>
        <v>35232950</v>
      </c>
      <c r="L14" s="83">
        <f>K14-H27</f>
        <v>0</v>
      </c>
    </row>
    <row r="15" spans="1:12" ht="39.75" customHeight="1" x14ac:dyDescent="0.3">
      <c r="A15" s="122" t="s">
        <v>198</v>
      </c>
      <c r="B15" s="123">
        <v>1202</v>
      </c>
      <c r="C15" s="123">
        <v>130</v>
      </c>
      <c r="D15" s="137">
        <f>E15</f>
        <v>5972600</v>
      </c>
      <c r="E15" s="124">
        <f>5304694+672046+5812-9952</f>
        <v>5972600</v>
      </c>
      <c r="F15" s="35" t="s">
        <v>7</v>
      </c>
      <c r="G15" s="35" t="s">
        <v>7</v>
      </c>
      <c r="H15" s="61" t="s">
        <v>7</v>
      </c>
      <c r="I15" s="35"/>
    </row>
    <row r="16" spans="1:12" ht="39" customHeight="1" x14ac:dyDescent="0.3">
      <c r="A16" s="118" t="s">
        <v>199</v>
      </c>
      <c r="B16" s="35">
        <v>1203</v>
      </c>
      <c r="C16" s="35"/>
      <c r="D16" s="136"/>
      <c r="E16" s="35"/>
      <c r="F16" s="35" t="s">
        <v>7</v>
      </c>
      <c r="G16" s="35" t="s">
        <v>7</v>
      </c>
      <c r="H16" s="35" t="s">
        <v>7</v>
      </c>
      <c r="I16" s="35"/>
    </row>
    <row r="17" spans="1:14" x14ac:dyDescent="0.3">
      <c r="A17" s="32" t="s">
        <v>196</v>
      </c>
      <c r="B17" s="33">
        <v>1204</v>
      </c>
      <c r="C17" s="35"/>
      <c r="D17" s="136"/>
      <c r="E17" s="35" t="s">
        <v>7</v>
      </c>
      <c r="F17" s="35" t="s">
        <v>7</v>
      </c>
      <c r="G17" s="35" t="s">
        <v>7</v>
      </c>
      <c r="H17" s="35"/>
      <c r="I17" s="35" t="s">
        <v>7</v>
      </c>
    </row>
    <row r="18" spans="1:14" ht="26.4" x14ac:dyDescent="0.3">
      <c r="A18" s="56" t="s">
        <v>71</v>
      </c>
      <c r="B18" s="55">
        <v>130</v>
      </c>
      <c r="C18" s="55">
        <v>140</v>
      </c>
      <c r="D18" s="133">
        <f>H18</f>
        <v>137000</v>
      </c>
      <c r="E18" s="55" t="s">
        <v>7</v>
      </c>
      <c r="F18" s="55" t="s">
        <v>7</v>
      </c>
      <c r="G18" s="55" t="s">
        <v>7</v>
      </c>
      <c r="H18" s="63">
        <v>137000</v>
      </c>
      <c r="I18" s="55" t="s">
        <v>7</v>
      </c>
      <c r="J18" s="94"/>
    </row>
    <row r="19" spans="1:14" ht="39.6" x14ac:dyDescent="0.3">
      <c r="A19" s="56" t="s">
        <v>72</v>
      </c>
      <c r="B19" s="55">
        <v>140</v>
      </c>
      <c r="C19" s="55"/>
      <c r="D19" s="138"/>
      <c r="E19" s="55" t="s">
        <v>7</v>
      </c>
      <c r="F19" s="55" t="s">
        <v>7</v>
      </c>
      <c r="G19" s="55" t="s">
        <v>7</v>
      </c>
      <c r="H19" s="63"/>
      <c r="I19" s="55" t="s">
        <v>7</v>
      </c>
      <c r="J19" s="94"/>
    </row>
    <row r="20" spans="1:14" x14ac:dyDescent="0.3">
      <c r="A20" s="54" t="s">
        <v>73</v>
      </c>
      <c r="B20" s="55">
        <v>150</v>
      </c>
      <c r="C20" s="55">
        <v>180</v>
      </c>
      <c r="D20" s="139">
        <f>F20+G20</f>
        <v>0</v>
      </c>
      <c r="E20" s="55" t="s">
        <v>7</v>
      </c>
      <c r="F20" s="63">
        <v>0</v>
      </c>
      <c r="G20" s="115">
        <v>0</v>
      </c>
      <c r="H20" s="63" t="s">
        <v>7</v>
      </c>
      <c r="I20" s="55" t="s">
        <v>7</v>
      </c>
      <c r="J20" s="94"/>
      <c r="K20" s="80">
        <f>F9+F76</f>
        <v>0</v>
      </c>
      <c r="L20" s="80">
        <f>K20-F27</f>
        <v>0</v>
      </c>
    </row>
    <row r="21" spans="1:14" x14ac:dyDescent="0.3">
      <c r="A21" s="54" t="s">
        <v>74</v>
      </c>
      <c r="B21" s="55">
        <v>160</v>
      </c>
      <c r="C21" s="55"/>
      <c r="D21" s="133">
        <f>H21</f>
        <v>0</v>
      </c>
      <c r="E21" s="55" t="s">
        <v>7</v>
      </c>
      <c r="F21" s="55" t="s">
        <v>7</v>
      </c>
      <c r="G21" s="55" t="s">
        <v>7</v>
      </c>
      <c r="H21" s="63">
        <v>0</v>
      </c>
      <c r="I21" s="55"/>
      <c r="J21" s="94"/>
    </row>
    <row r="22" spans="1:14" ht="117" hidden="1" customHeight="1" x14ac:dyDescent="0.3">
      <c r="A22" s="127" t="s">
        <v>197</v>
      </c>
      <c r="B22" s="55">
        <v>170</v>
      </c>
      <c r="C22" s="55"/>
      <c r="D22" s="140">
        <f>E22</f>
        <v>0</v>
      </c>
      <c r="E22" s="115">
        <v>0</v>
      </c>
      <c r="F22" s="55" t="s">
        <v>7</v>
      </c>
      <c r="G22" s="55" t="s">
        <v>7</v>
      </c>
      <c r="H22" s="55" t="s">
        <v>7</v>
      </c>
      <c r="I22" s="55" t="s">
        <v>7</v>
      </c>
    </row>
    <row r="23" spans="1:14" x14ac:dyDescent="0.3">
      <c r="A23" s="54" t="s">
        <v>78</v>
      </c>
      <c r="B23" s="55">
        <v>180</v>
      </c>
      <c r="C23" s="55" t="s">
        <v>7</v>
      </c>
      <c r="D23" s="133">
        <f>D25+D26</f>
        <v>50000</v>
      </c>
      <c r="E23" s="55" t="s">
        <v>7</v>
      </c>
      <c r="F23" s="55" t="s">
        <v>7</v>
      </c>
      <c r="G23" s="55" t="s">
        <v>7</v>
      </c>
      <c r="H23" s="63">
        <f>H25+H26</f>
        <v>50000</v>
      </c>
      <c r="I23" s="55" t="s">
        <v>7</v>
      </c>
      <c r="J23" s="94"/>
    </row>
    <row r="24" spans="1:14" s="22" customFormat="1" ht="14.25" customHeight="1" x14ac:dyDescent="0.3">
      <c r="A24" s="36" t="s">
        <v>4</v>
      </c>
      <c r="B24" s="34"/>
      <c r="C24" s="34"/>
      <c r="D24" s="134"/>
      <c r="E24" s="34"/>
      <c r="F24" s="34"/>
      <c r="G24" s="34"/>
      <c r="H24" s="64"/>
      <c r="I24" s="34"/>
      <c r="J24" s="95"/>
      <c r="K24" s="7"/>
    </row>
    <row r="25" spans="1:14" s="22" customFormat="1" ht="26.4" x14ac:dyDescent="0.3">
      <c r="A25" s="32" t="s">
        <v>190</v>
      </c>
      <c r="B25" s="33">
        <v>1801</v>
      </c>
      <c r="C25" s="34" t="s">
        <v>7</v>
      </c>
      <c r="D25" s="135">
        <f>H25</f>
        <v>50000</v>
      </c>
      <c r="E25" s="34" t="s">
        <v>7</v>
      </c>
      <c r="F25" s="34" t="s">
        <v>7</v>
      </c>
      <c r="G25" s="34" t="s">
        <v>7</v>
      </c>
      <c r="H25" s="125">
        <v>50000</v>
      </c>
      <c r="I25" s="34" t="s">
        <v>7</v>
      </c>
      <c r="J25" s="95"/>
      <c r="K25" s="7"/>
    </row>
    <row r="26" spans="1:14" s="22" customFormat="1" x14ac:dyDescent="0.3">
      <c r="A26" s="32"/>
      <c r="B26" s="33">
        <v>1802</v>
      </c>
      <c r="C26" s="34" t="s">
        <v>7</v>
      </c>
      <c r="D26" s="134"/>
      <c r="E26" s="34" t="s">
        <v>7</v>
      </c>
      <c r="F26" s="34" t="s">
        <v>7</v>
      </c>
      <c r="G26" s="34" t="s">
        <v>7</v>
      </c>
      <c r="H26" s="64"/>
      <c r="I26" s="34" t="s">
        <v>7</v>
      </c>
      <c r="J26" s="95"/>
      <c r="K26" s="7"/>
    </row>
    <row r="27" spans="1:14" x14ac:dyDescent="0.3">
      <c r="A27" s="108" t="s">
        <v>69</v>
      </c>
      <c r="B27" s="109">
        <v>200</v>
      </c>
      <c r="C27" s="109" t="s">
        <v>7</v>
      </c>
      <c r="D27" s="141">
        <f>E27+H27+F27</f>
        <v>315582450</v>
      </c>
      <c r="E27" s="110">
        <f>E29+E36+E38+E44+E47</f>
        <v>280349500</v>
      </c>
      <c r="F27" s="110">
        <f>F29+F38+F47</f>
        <v>0</v>
      </c>
      <c r="G27" s="110">
        <f t="shared" ref="G27" si="0">G29+G38+G47</f>
        <v>0</v>
      </c>
      <c r="H27" s="110">
        <f>H29+H38+H47</f>
        <v>35232950</v>
      </c>
      <c r="I27" s="116">
        <v>0</v>
      </c>
      <c r="J27" s="96"/>
      <c r="K27" s="80"/>
      <c r="L27" s="80"/>
      <c r="M27" s="80"/>
      <c r="N27" s="80"/>
    </row>
    <row r="28" spans="1:14" ht="14.25" customHeight="1" x14ac:dyDescent="0.3">
      <c r="A28" s="19" t="s">
        <v>79</v>
      </c>
      <c r="B28" s="35"/>
      <c r="C28" s="61"/>
      <c r="D28" s="131"/>
      <c r="E28" s="61"/>
      <c r="F28" s="61"/>
      <c r="G28" s="61"/>
      <c r="H28" s="61"/>
      <c r="I28" s="61"/>
      <c r="J28" s="97"/>
    </row>
    <row r="29" spans="1:14" x14ac:dyDescent="0.3">
      <c r="A29" s="54" t="s">
        <v>80</v>
      </c>
      <c r="B29" s="55">
        <v>210</v>
      </c>
      <c r="C29" s="74">
        <v>100</v>
      </c>
      <c r="D29" s="133">
        <f>E29+F29+H29</f>
        <v>241847004</v>
      </c>
      <c r="E29" s="63">
        <f>SUM(E31:E33)</f>
        <v>241847004</v>
      </c>
      <c r="F29" s="63">
        <f t="shared" ref="F29:I29" si="1">SUM(F31:F33)</f>
        <v>0</v>
      </c>
      <c r="G29" s="63">
        <f t="shared" si="1"/>
        <v>0</v>
      </c>
      <c r="H29" s="63">
        <f t="shared" si="1"/>
        <v>0</v>
      </c>
      <c r="I29" s="63">
        <f t="shared" si="1"/>
        <v>0</v>
      </c>
      <c r="J29" s="98"/>
      <c r="K29" s="80"/>
    </row>
    <row r="30" spans="1:14" ht="14.25" customHeight="1" x14ac:dyDescent="0.3">
      <c r="A30" s="19" t="s">
        <v>8</v>
      </c>
      <c r="B30" s="35"/>
      <c r="C30" s="61"/>
      <c r="D30" s="131"/>
      <c r="E30" s="61"/>
      <c r="F30" s="61"/>
      <c r="G30" s="61"/>
      <c r="H30" s="61"/>
      <c r="I30" s="61"/>
      <c r="J30" s="97"/>
      <c r="K30" s="80"/>
    </row>
    <row r="31" spans="1:14" x14ac:dyDescent="0.3">
      <c r="A31" s="20" t="s">
        <v>157</v>
      </c>
      <c r="B31" s="35">
        <v>2101</v>
      </c>
      <c r="C31" s="44" t="s">
        <v>173</v>
      </c>
      <c r="D31" s="131">
        <f>E31+F31+H31+I31</f>
        <v>185533080</v>
      </c>
      <c r="E31" s="61">
        <v>185533080</v>
      </c>
      <c r="F31" s="61"/>
      <c r="G31" s="61"/>
      <c r="H31" s="61">
        <v>0</v>
      </c>
      <c r="I31" s="61"/>
      <c r="J31" s="97"/>
    </row>
    <row r="32" spans="1:14" x14ac:dyDescent="0.3">
      <c r="A32" s="20" t="s">
        <v>158</v>
      </c>
      <c r="B32" s="35">
        <v>2102</v>
      </c>
      <c r="C32" s="44" t="s">
        <v>172</v>
      </c>
      <c r="D32" s="131">
        <f>E32+F32+H32+I32</f>
        <v>654000</v>
      </c>
      <c r="E32" s="124">
        <v>654000</v>
      </c>
      <c r="F32" s="61">
        <v>0</v>
      </c>
      <c r="G32" s="61"/>
      <c r="H32" s="61">
        <v>0</v>
      </c>
      <c r="I32" s="61"/>
      <c r="J32" s="97"/>
    </row>
    <row r="33" spans="1:12" x14ac:dyDescent="0.3">
      <c r="A33" s="20" t="s">
        <v>159</v>
      </c>
      <c r="B33" s="35">
        <v>2103</v>
      </c>
      <c r="C33" s="44" t="s">
        <v>174</v>
      </c>
      <c r="D33" s="131">
        <f>E33+F33+H33+I33</f>
        <v>55659924</v>
      </c>
      <c r="E33" s="61">
        <v>55659924</v>
      </c>
      <c r="F33" s="61"/>
      <c r="G33" s="61"/>
      <c r="H33" s="61">
        <v>0</v>
      </c>
      <c r="I33" s="61"/>
      <c r="J33" s="97"/>
    </row>
    <row r="34" spans="1:12" x14ac:dyDescent="0.3">
      <c r="A34" s="54" t="s">
        <v>81</v>
      </c>
      <c r="B34" s="55">
        <v>220</v>
      </c>
      <c r="C34" s="74">
        <v>320</v>
      </c>
      <c r="D34" s="133">
        <f>E34+F34+H34+I34</f>
        <v>0</v>
      </c>
      <c r="E34" s="63">
        <f>E36+E37</f>
        <v>0</v>
      </c>
      <c r="F34" s="63">
        <v>0</v>
      </c>
      <c r="G34" s="63">
        <v>0</v>
      </c>
      <c r="H34" s="63">
        <v>0</v>
      </c>
      <c r="I34" s="63">
        <v>0</v>
      </c>
      <c r="J34" s="98"/>
    </row>
    <row r="35" spans="1:12" x14ac:dyDescent="0.3">
      <c r="A35" s="19" t="s">
        <v>8</v>
      </c>
      <c r="B35" s="35"/>
      <c r="C35" s="61"/>
      <c r="D35" s="131"/>
      <c r="E35" s="61"/>
      <c r="F35" s="61"/>
      <c r="G35" s="61"/>
      <c r="H35" s="61"/>
      <c r="I35" s="61"/>
      <c r="J35" s="97"/>
    </row>
    <row r="36" spans="1:12" ht="39.6" x14ac:dyDescent="0.3">
      <c r="A36" s="20" t="s">
        <v>195</v>
      </c>
      <c r="B36" s="35">
        <v>2201</v>
      </c>
      <c r="C36" s="79">
        <v>321</v>
      </c>
      <c r="D36" s="131">
        <f>E36</f>
        <v>0</v>
      </c>
      <c r="E36" s="124">
        <f>122655.72+105929.94-228585.66</f>
        <v>0</v>
      </c>
      <c r="F36" s="61"/>
      <c r="G36" s="61"/>
      <c r="H36" s="61"/>
      <c r="I36" s="61"/>
      <c r="J36" s="97"/>
    </row>
    <row r="37" spans="1:12" x14ac:dyDescent="0.3">
      <c r="A37" s="39"/>
      <c r="B37" s="35">
        <v>2202</v>
      </c>
      <c r="C37" s="61"/>
      <c r="D37" s="131"/>
      <c r="E37" s="61"/>
      <c r="F37" s="61"/>
      <c r="G37" s="61"/>
      <c r="H37" s="61"/>
      <c r="I37" s="61"/>
      <c r="J37" s="97"/>
    </row>
    <row r="38" spans="1:12" x14ac:dyDescent="0.3">
      <c r="A38" s="54" t="s">
        <v>82</v>
      </c>
      <c r="B38" s="55">
        <v>230</v>
      </c>
      <c r="C38" s="74">
        <v>850</v>
      </c>
      <c r="D38" s="133">
        <f>E38+H38</f>
        <v>6060979</v>
      </c>
      <c r="E38" s="63">
        <f>E40+E41+E42</f>
        <v>6051027</v>
      </c>
      <c r="F38" s="63">
        <v>0</v>
      </c>
      <c r="G38" s="63">
        <v>0</v>
      </c>
      <c r="H38" s="63">
        <f>H40+H41+H42</f>
        <v>9952</v>
      </c>
      <c r="I38" s="63">
        <v>0</v>
      </c>
      <c r="J38" s="98"/>
    </row>
    <row r="39" spans="1:12" x14ac:dyDescent="0.3">
      <c r="A39" s="19" t="s">
        <v>8</v>
      </c>
      <c r="B39" s="35"/>
      <c r="C39" s="61"/>
      <c r="D39" s="131"/>
      <c r="E39" s="61"/>
      <c r="F39" s="61"/>
      <c r="G39" s="61"/>
      <c r="H39" s="61"/>
      <c r="I39" s="61"/>
      <c r="J39" s="97"/>
    </row>
    <row r="40" spans="1:12" x14ac:dyDescent="0.3">
      <c r="A40" s="20" t="s">
        <v>241</v>
      </c>
      <c r="B40" s="35">
        <v>2301</v>
      </c>
      <c r="C40" s="84" t="s">
        <v>178</v>
      </c>
      <c r="D40" s="131">
        <f>E40+H40</f>
        <v>5976740</v>
      </c>
      <c r="E40" s="124">
        <f>(5304694-9952)+672046</f>
        <v>5966788</v>
      </c>
      <c r="F40" s="61"/>
      <c r="G40" s="61"/>
      <c r="H40" s="61">
        <v>9952</v>
      </c>
      <c r="I40" s="61"/>
      <c r="J40" s="97"/>
    </row>
    <row r="41" spans="1:12" x14ac:dyDescent="0.3">
      <c r="A41" s="20" t="s">
        <v>240</v>
      </c>
      <c r="B41" s="35">
        <v>2302</v>
      </c>
      <c r="C41" s="84" t="s">
        <v>179</v>
      </c>
      <c r="D41" s="131">
        <f>E41+H41</f>
        <v>14239</v>
      </c>
      <c r="E41" s="124">
        <f>5812+8427</f>
        <v>14239</v>
      </c>
      <c r="F41" s="61"/>
      <c r="G41" s="61"/>
      <c r="H41" s="61">
        <v>0</v>
      </c>
      <c r="I41" s="61"/>
      <c r="J41" s="97"/>
      <c r="K41" s="7" t="s">
        <v>237</v>
      </c>
    </row>
    <row r="42" spans="1:12" ht="26.4" x14ac:dyDescent="0.3">
      <c r="A42" s="19" t="s">
        <v>238</v>
      </c>
      <c r="B42" s="35">
        <v>2303</v>
      </c>
      <c r="C42" s="79">
        <v>853</v>
      </c>
      <c r="D42" s="131">
        <f>E42+H42</f>
        <v>70000</v>
      </c>
      <c r="E42" s="61">
        <v>70000</v>
      </c>
      <c r="F42" s="61"/>
      <c r="G42" s="61"/>
      <c r="H42" s="61">
        <v>0</v>
      </c>
      <c r="I42" s="61"/>
      <c r="J42" s="97"/>
      <c r="K42" s="165" t="s">
        <v>236</v>
      </c>
    </row>
    <row r="43" spans="1:12" x14ac:dyDescent="0.3">
      <c r="A43" s="20" t="s">
        <v>83</v>
      </c>
      <c r="B43" s="35">
        <v>240</v>
      </c>
      <c r="C43" s="61"/>
      <c r="D43" s="131">
        <f>SUM(E43:I43)</f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98"/>
    </row>
    <row r="44" spans="1:12" ht="26.4" x14ac:dyDescent="0.3">
      <c r="A44" s="20" t="s">
        <v>84</v>
      </c>
      <c r="B44" s="35">
        <v>250</v>
      </c>
      <c r="C44" s="44"/>
      <c r="D44" s="66">
        <f>SUM(E44:I44)</f>
        <v>0</v>
      </c>
      <c r="E44" s="131">
        <f>SUM(E45)</f>
        <v>0</v>
      </c>
      <c r="F44" s="131">
        <v>0</v>
      </c>
      <c r="G44" s="131">
        <v>0</v>
      </c>
      <c r="H44" s="131">
        <v>0</v>
      </c>
      <c r="I44" s="131">
        <v>0</v>
      </c>
      <c r="J44" s="98"/>
    </row>
    <row r="45" spans="1:12" x14ac:dyDescent="0.3">
      <c r="A45" s="20" t="s">
        <v>216</v>
      </c>
      <c r="B45" s="35">
        <v>2501</v>
      </c>
      <c r="C45" s="61"/>
      <c r="D45" s="131"/>
      <c r="E45" s="61"/>
      <c r="F45" s="61"/>
      <c r="G45" s="61"/>
      <c r="H45" s="61"/>
      <c r="I45" s="61"/>
      <c r="J45" s="97"/>
    </row>
    <row r="46" spans="1:12" x14ac:dyDescent="0.3">
      <c r="A46" s="20"/>
      <c r="B46" s="35">
        <v>2502</v>
      </c>
      <c r="C46" s="61"/>
      <c r="D46" s="131"/>
      <c r="E46" s="61"/>
      <c r="F46" s="61"/>
      <c r="G46" s="61"/>
      <c r="H46" s="61"/>
      <c r="I46" s="61"/>
      <c r="J46" s="97"/>
    </row>
    <row r="47" spans="1:12" x14ac:dyDescent="0.3">
      <c r="A47" s="54" t="s">
        <v>85</v>
      </c>
      <c r="B47" s="55">
        <v>260</v>
      </c>
      <c r="C47" s="73" t="s">
        <v>175</v>
      </c>
      <c r="D47" s="159">
        <f>D49+D50+D51+D53+D59+D60+D61+D57</f>
        <v>67674467</v>
      </c>
      <c r="E47" s="133">
        <f>E49+E50+E51+E53+E59+E60+E61+E57</f>
        <v>32451469</v>
      </c>
      <c r="F47" s="133">
        <f t="shared" ref="F47:I47" si="2">F49+F50+F51+F53+F59+F60+F61+F57</f>
        <v>0</v>
      </c>
      <c r="G47" s="133">
        <f t="shared" si="2"/>
        <v>0</v>
      </c>
      <c r="H47" s="133">
        <f t="shared" si="2"/>
        <v>35222998</v>
      </c>
      <c r="I47" s="133">
        <f t="shared" si="2"/>
        <v>0</v>
      </c>
      <c r="J47" s="98"/>
      <c r="L47" s="80"/>
    </row>
    <row r="48" spans="1:12" x14ac:dyDescent="0.3">
      <c r="A48" s="69" t="s">
        <v>206</v>
      </c>
      <c r="B48" s="35"/>
      <c r="C48" s="61"/>
      <c r="D48" s="131"/>
      <c r="E48" s="61"/>
      <c r="F48" s="61"/>
      <c r="G48" s="61"/>
      <c r="H48" s="61"/>
      <c r="I48" s="61"/>
      <c r="J48" s="97"/>
    </row>
    <row r="49" spans="1:10" x14ac:dyDescent="0.3">
      <c r="A49" s="161" t="s">
        <v>162</v>
      </c>
      <c r="B49" s="129">
        <v>2601</v>
      </c>
      <c r="C49" s="130" t="s">
        <v>176</v>
      </c>
      <c r="D49" s="132">
        <f>E49+H49</f>
        <v>270000</v>
      </c>
      <c r="E49" s="113">
        <v>270000</v>
      </c>
      <c r="F49" s="113"/>
      <c r="G49" s="113"/>
      <c r="H49" s="113">
        <v>0</v>
      </c>
      <c r="I49" s="113"/>
      <c r="J49" s="99"/>
    </row>
    <row r="50" spans="1:10" x14ac:dyDescent="0.3">
      <c r="A50" s="161" t="s">
        <v>163</v>
      </c>
      <c r="B50" s="129">
        <v>2602</v>
      </c>
      <c r="C50" s="130" t="s">
        <v>176</v>
      </c>
      <c r="D50" s="132">
        <f>E50+H50</f>
        <v>550000</v>
      </c>
      <c r="E50" s="113">
        <v>0</v>
      </c>
      <c r="F50" s="113"/>
      <c r="G50" s="113"/>
      <c r="H50" s="113">
        <v>550000</v>
      </c>
      <c r="I50" s="113"/>
      <c r="J50" s="99"/>
    </row>
    <row r="51" spans="1:10" x14ac:dyDescent="0.3">
      <c r="A51" s="69" t="s">
        <v>164</v>
      </c>
      <c r="B51" s="71">
        <v>2603</v>
      </c>
      <c r="C51" s="68" t="s">
        <v>176</v>
      </c>
      <c r="D51" s="131">
        <f>E51+H51</f>
        <v>14409130</v>
      </c>
      <c r="E51" s="67">
        <f>6725400+400000</f>
        <v>7125400</v>
      </c>
      <c r="F51" s="67"/>
      <c r="G51" s="67"/>
      <c r="H51" s="126">
        <v>7283730</v>
      </c>
      <c r="I51" s="67"/>
      <c r="J51" s="99"/>
    </row>
    <row r="52" spans="1:10" x14ac:dyDescent="0.3">
      <c r="A52" s="69" t="s">
        <v>165</v>
      </c>
      <c r="B52" s="71">
        <v>2604</v>
      </c>
      <c r="C52" s="67"/>
      <c r="D52" s="131"/>
      <c r="E52" s="67"/>
      <c r="F52" s="67"/>
      <c r="G52" s="67"/>
      <c r="H52" s="126"/>
      <c r="I52" s="67"/>
      <c r="J52" s="99"/>
    </row>
    <row r="53" spans="1:10" x14ac:dyDescent="0.3">
      <c r="A53" s="104" t="s">
        <v>201</v>
      </c>
      <c r="B53" s="111">
        <v>2605</v>
      </c>
      <c r="C53" s="112"/>
      <c r="D53" s="132">
        <f>E53+H53+F53</f>
        <v>13355712</v>
      </c>
      <c r="E53" s="128">
        <f>3502331.75+(E56+E55)+226073.36+27000+2868258.89-2000000</f>
        <v>6156114</v>
      </c>
      <c r="F53" s="113">
        <f>0+(F56+F55)+0</f>
        <v>0</v>
      </c>
      <c r="G53" s="128"/>
      <c r="H53" s="128">
        <f>3805592+(H55+H56)</f>
        <v>7199598</v>
      </c>
      <c r="I53" s="128"/>
      <c r="J53" s="97"/>
    </row>
    <row r="54" spans="1:10" x14ac:dyDescent="0.3">
      <c r="A54" s="69" t="s">
        <v>205</v>
      </c>
      <c r="B54" s="71"/>
      <c r="C54" s="67"/>
      <c r="D54" s="131"/>
      <c r="E54" s="67"/>
      <c r="F54" s="67"/>
      <c r="G54" s="67"/>
      <c r="H54" s="126"/>
      <c r="I54" s="67"/>
      <c r="J54" s="99"/>
    </row>
    <row r="55" spans="1:10" x14ac:dyDescent="0.3">
      <c r="A55" s="69" t="s">
        <v>191</v>
      </c>
      <c r="B55" s="71"/>
      <c r="C55" s="68" t="s">
        <v>176</v>
      </c>
      <c r="D55" s="131">
        <f>E55+H55+F55</f>
        <v>150000</v>
      </c>
      <c r="E55" s="126">
        <v>50000</v>
      </c>
      <c r="F55" s="126">
        <v>0</v>
      </c>
      <c r="G55" s="67"/>
      <c r="H55" s="126">
        <v>100000</v>
      </c>
      <c r="I55" s="67"/>
      <c r="J55" s="99"/>
    </row>
    <row r="56" spans="1:10" x14ac:dyDescent="0.3">
      <c r="A56" s="69" t="s">
        <v>192</v>
      </c>
      <c r="B56" s="71"/>
      <c r="C56" s="68" t="s">
        <v>176</v>
      </c>
      <c r="D56" s="131">
        <f>E56+H56+F56</f>
        <v>4776456</v>
      </c>
      <c r="E56" s="126">
        <v>1482450</v>
      </c>
      <c r="F56" s="126">
        <v>0</v>
      </c>
      <c r="G56" s="67"/>
      <c r="H56" s="126">
        <f>4260333-966327</f>
        <v>3294006</v>
      </c>
      <c r="I56" s="67"/>
      <c r="J56" s="99"/>
    </row>
    <row r="57" spans="1:10" s="72" customFormat="1" x14ac:dyDescent="0.3">
      <c r="A57" s="104" t="s">
        <v>200</v>
      </c>
      <c r="B57" s="129">
        <v>2606</v>
      </c>
      <c r="C57" s="130" t="s">
        <v>176</v>
      </c>
      <c r="D57" s="132">
        <f>E57+H57+F57</f>
        <v>5644233</v>
      </c>
      <c r="E57" s="128">
        <v>3244574</v>
      </c>
      <c r="F57" s="128">
        <v>0</v>
      </c>
      <c r="G57" s="128"/>
      <c r="H57" s="128">
        <f>2200000+199569+90</f>
        <v>2399659</v>
      </c>
      <c r="I57" s="113"/>
      <c r="J57" s="99"/>
    </row>
    <row r="58" spans="1:10" x14ac:dyDescent="0.3">
      <c r="A58" s="69" t="s">
        <v>205</v>
      </c>
      <c r="B58" s="35"/>
      <c r="C58" s="61"/>
      <c r="D58" s="131"/>
      <c r="E58" s="61"/>
      <c r="F58" s="61"/>
      <c r="G58" s="61"/>
      <c r="H58" s="124"/>
      <c r="I58" s="61"/>
      <c r="J58" s="97"/>
    </row>
    <row r="59" spans="1:10" x14ac:dyDescent="0.3">
      <c r="A59" s="103" t="s">
        <v>171</v>
      </c>
      <c r="B59" s="35"/>
      <c r="C59" s="61"/>
      <c r="D59" s="131"/>
      <c r="E59" s="61"/>
      <c r="F59" s="61"/>
      <c r="G59" s="61"/>
      <c r="H59" s="124"/>
      <c r="I59" s="61"/>
      <c r="J59" s="97"/>
    </row>
    <row r="60" spans="1:10" x14ac:dyDescent="0.3">
      <c r="A60" s="117" t="s">
        <v>155</v>
      </c>
      <c r="B60" s="111">
        <v>2607</v>
      </c>
      <c r="C60" s="160">
        <v>244</v>
      </c>
      <c r="D60" s="158">
        <f>E60+F60+G60+H60</f>
        <v>1770000</v>
      </c>
      <c r="E60" s="132">
        <v>0</v>
      </c>
      <c r="F60" s="132">
        <v>0</v>
      </c>
      <c r="G60" s="132"/>
      <c r="H60" s="132">
        <f>2270000-500000</f>
        <v>1770000</v>
      </c>
      <c r="I60" s="128"/>
      <c r="J60" s="97"/>
    </row>
    <row r="61" spans="1:10" ht="26.4" x14ac:dyDescent="0.3">
      <c r="A61" s="117" t="s">
        <v>202</v>
      </c>
      <c r="B61" s="111">
        <v>2608</v>
      </c>
      <c r="C61" s="112" t="s">
        <v>177</v>
      </c>
      <c r="D61" s="158">
        <f>E61+H61+F61</f>
        <v>31675392</v>
      </c>
      <c r="E61" s="132">
        <f>SUM(E63:E66)+1975381</f>
        <v>15655381</v>
      </c>
      <c r="F61" s="132">
        <f>SUM(F63:F66)</f>
        <v>0</v>
      </c>
      <c r="G61" s="132"/>
      <c r="H61" s="132">
        <f>SUM(H63:H66)+791011-141000</f>
        <v>16020011</v>
      </c>
      <c r="I61" s="113"/>
      <c r="J61" s="99"/>
    </row>
    <row r="62" spans="1:10" x14ac:dyDescent="0.3">
      <c r="A62" s="75" t="s">
        <v>205</v>
      </c>
      <c r="B62" s="35"/>
      <c r="C62" s="61"/>
      <c r="D62" s="131"/>
      <c r="E62" s="61"/>
      <c r="F62" s="61"/>
      <c r="G62" s="61"/>
      <c r="H62" s="61"/>
      <c r="I62" s="61"/>
      <c r="J62" s="97"/>
    </row>
    <row r="63" spans="1:10" x14ac:dyDescent="0.3">
      <c r="A63" s="75" t="s">
        <v>194</v>
      </c>
      <c r="B63" s="35"/>
      <c r="C63" s="44" t="s">
        <v>177</v>
      </c>
      <c r="D63" s="131">
        <f>E63+H63</f>
        <v>2900000</v>
      </c>
      <c r="E63" s="124">
        <v>1200000</v>
      </c>
      <c r="F63" s="124"/>
      <c r="G63" s="61"/>
      <c r="H63" s="124">
        <v>1700000</v>
      </c>
      <c r="I63" s="61"/>
      <c r="J63" s="97"/>
    </row>
    <row r="64" spans="1:10" x14ac:dyDescent="0.3">
      <c r="A64" s="75" t="s">
        <v>167</v>
      </c>
      <c r="B64" s="35"/>
      <c r="C64" s="44" t="s">
        <v>177</v>
      </c>
      <c r="D64" s="131">
        <f>E64+H64</f>
        <v>22700000</v>
      </c>
      <c r="E64" s="124">
        <v>10700000</v>
      </c>
      <c r="F64" s="124"/>
      <c r="G64" s="61"/>
      <c r="H64" s="124">
        <v>12000000</v>
      </c>
      <c r="I64" s="61"/>
      <c r="J64" s="97"/>
    </row>
    <row r="65" spans="1:10" x14ac:dyDescent="0.3">
      <c r="A65" s="75" t="s">
        <v>166</v>
      </c>
      <c r="B65" s="35"/>
      <c r="C65" s="44" t="s">
        <v>177</v>
      </c>
      <c r="D65" s="131">
        <f>E65+H65</f>
        <v>350000</v>
      </c>
      <c r="E65" s="124">
        <v>280000</v>
      </c>
      <c r="F65" s="124"/>
      <c r="G65" s="61"/>
      <c r="H65" s="124">
        <v>70000</v>
      </c>
      <c r="I65" s="61"/>
      <c r="J65" s="97"/>
    </row>
    <row r="66" spans="1:10" x14ac:dyDescent="0.3">
      <c r="A66" s="75" t="s">
        <v>168</v>
      </c>
      <c r="B66" s="35"/>
      <c r="C66" s="44" t="s">
        <v>177</v>
      </c>
      <c r="D66" s="131">
        <f>E66+H66</f>
        <v>3100000</v>
      </c>
      <c r="E66" s="124">
        <v>1500000</v>
      </c>
      <c r="F66" s="124"/>
      <c r="G66" s="61"/>
      <c r="H66" s="124">
        <v>1600000</v>
      </c>
      <c r="I66" s="61"/>
      <c r="J66" s="97"/>
    </row>
    <row r="67" spans="1:10" x14ac:dyDescent="0.3">
      <c r="A67" s="114" t="s">
        <v>203</v>
      </c>
      <c r="B67" s="55">
        <v>270</v>
      </c>
      <c r="C67" s="55"/>
      <c r="D67" s="133">
        <f>SUM(E67:I67)</f>
        <v>0</v>
      </c>
      <c r="E67" s="115">
        <v>0</v>
      </c>
      <c r="F67" s="115">
        <v>0</v>
      </c>
      <c r="G67" s="115">
        <v>0</v>
      </c>
      <c r="H67" s="115">
        <v>0</v>
      </c>
      <c r="I67" s="115">
        <v>0</v>
      </c>
    </row>
    <row r="68" spans="1:10" x14ac:dyDescent="0.3">
      <c r="A68" s="108" t="s">
        <v>9</v>
      </c>
      <c r="B68" s="109">
        <v>300</v>
      </c>
      <c r="C68" s="110" t="s">
        <v>7</v>
      </c>
      <c r="D68" s="141"/>
      <c r="E68" s="110"/>
      <c r="F68" s="110"/>
      <c r="G68" s="110"/>
      <c r="H68" s="110"/>
      <c r="I68" s="110"/>
      <c r="J68" s="93"/>
    </row>
    <row r="69" spans="1:10" ht="14.25" customHeight="1" x14ac:dyDescent="0.3">
      <c r="A69" s="19" t="s">
        <v>8</v>
      </c>
      <c r="B69" s="35"/>
      <c r="C69" s="61"/>
      <c r="D69" s="131"/>
      <c r="E69" s="44"/>
      <c r="F69" s="61"/>
      <c r="G69" s="61"/>
      <c r="H69" s="61"/>
      <c r="I69" s="61"/>
      <c r="J69" s="97"/>
    </row>
    <row r="70" spans="1:10" x14ac:dyDescent="0.3">
      <c r="A70" s="20" t="s">
        <v>87</v>
      </c>
      <c r="B70" s="35">
        <v>310</v>
      </c>
      <c r="C70" s="61"/>
      <c r="D70" s="131"/>
      <c r="E70" s="61"/>
      <c r="F70" s="61"/>
      <c r="G70" s="61"/>
      <c r="H70" s="61"/>
      <c r="I70" s="61"/>
      <c r="J70" s="97"/>
    </row>
    <row r="71" spans="1:10" x14ac:dyDescent="0.3">
      <c r="A71" s="20" t="s">
        <v>88</v>
      </c>
      <c r="B71" s="35">
        <v>320</v>
      </c>
      <c r="C71" s="61"/>
      <c r="D71" s="131"/>
      <c r="E71" s="61"/>
      <c r="F71" s="61"/>
      <c r="G71" s="61"/>
      <c r="H71" s="61"/>
      <c r="I71" s="61"/>
      <c r="J71" s="97"/>
    </row>
    <row r="72" spans="1:10" x14ac:dyDescent="0.3">
      <c r="A72" s="59" t="s">
        <v>10</v>
      </c>
      <c r="B72" s="60">
        <v>400</v>
      </c>
      <c r="C72" s="65"/>
      <c r="D72" s="142"/>
      <c r="E72" s="65"/>
      <c r="F72" s="65"/>
      <c r="G72" s="65"/>
      <c r="H72" s="65"/>
      <c r="I72" s="65"/>
      <c r="J72" s="100"/>
    </row>
    <row r="73" spans="1:10" ht="14.25" customHeight="1" x14ac:dyDescent="0.3">
      <c r="A73" s="19" t="s">
        <v>8</v>
      </c>
      <c r="B73" s="35"/>
      <c r="C73" s="61"/>
      <c r="D73" s="131"/>
      <c r="E73" s="61"/>
      <c r="F73" s="61"/>
      <c r="G73" s="61"/>
      <c r="H73" s="61"/>
      <c r="I73" s="61"/>
      <c r="J73" s="97"/>
    </row>
    <row r="74" spans="1:10" x14ac:dyDescent="0.3">
      <c r="A74" s="20" t="s">
        <v>89</v>
      </c>
      <c r="B74" s="35">
        <v>410</v>
      </c>
      <c r="C74" s="61"/>
      <c r="D74" s="131"/>
      <c r="E74" s="61"/>
      <c r="F74" s="61"/>
      <c r="G74" s="61"/>
      <c r="H74" s="61"/>
      <c r="I74" s="61"/>
      <c r="J74" s="97"/>
    </row>
    <row r="75" spans="1:10" x14ac:dyDescent="0.3">
      <c r="A75" s="20" t="s">
        <v>90</v>
      </c>
      <c r="B75" s="35">
        <v>420</v>
      </c>
      <c r="C75" s="61"/>
      <c r="D75" s="131"/>
      <c r="E75" s="61"/>
      <c r="F75" s="61"/>
      <c r="G75" s="61"/>
      <c r="H75" s="61"/>
      <c r="I75" s="61"/>
      <c r="J75" s="97"/>
    </row>
    <row r="76" spans="1:10" x14ac:dyDescent="0.3">
      <c r="A76" s="40" t="s">
        <v>11</v>
      </c>
      <c r="B76" s="38">
        <v>500</v>
      </c>
      <c r="C76" s="66" t="s">
        <v>7</v>
      </c>
      <c r="D76" s="131">
        <f>E76+H76+F76</f>
        <v>0</v>
      </c>
      <c r="E76" s="66">
        <v>0</v>
      </c>
      <c r="F76" s="66">
        <v>0</v>
      </c>
      <c r="G76" s="66"/>
      <c r="H76" s="66">
        <v>0</v>
      </c>
      <c r="I76" s="66"/>
      <c r="J76" s="101"/>
    </row>
    <row r="77" spans="1:10" x14ac:dyDescent="0.3">
      <c r="A77" s="40" t="s">
        <v>12</v>
      </c>
      <c r="B77" s="38">
        <v>600</v>
      </c>
      <c r="C77" s="66" t="s">
        <v>7</v>
      </c>
      <c r="D77" s="131">
        <f>E77+H77+F77</f>
        <v>0</v>
      </c>
      <c r="E77" s="66">
        <v>0</v>
      </c>
      <c r="F77" s="66">
        <v>0</v>
      </c>
      <c r="G77" s="66"/>
      <c r="H77" s="147">
        <v>0</v>
      </c>
      <c r="I77" s="66"/>
      <c r="J77" s="101"/>
    </row>
    <row r="78" spans="1:10" x14ac:dyDescent="0.3">
      <c r="A78" s="41"/>
      <c r="B78" s="42"/>
      <c r="C78" s="42"/>
      <c r="D78" s="42"/>
      <c r="E78" s="42"/>
      <c r="F78" s="42"/>
      <c r="G78" s="42"/>
      <c r="H78" s="42"/>
      <c r="I78" s="42"/>
      <c r="J78" s="42"/>
    </row>
    <row r="79" spans="1:10" ht="33" customHeight="1" x14ac:dyDescent="0.3">
      <c r="A79" s="209" t="s">
        <v>144</v>
      </c>
      <c r="B79" s="209"/>
      <c r="C79" s="209"/>
      <c r="D79" s="209"/>
      <c r="E79" s="209"/>
      <c r="F79" s="209"/>
      <c r="G79" s="209"/>
      <c r="H79" s="209"/>
      <c r="I79" s="209"/>
      <c r="J79" s="150"/>
    </row>
    <row r="80" spans="1:10" x14ac:dyDescent="0.3">
      <c r="A80" s="2"/>
      <c r="B80" s="8"/>
      <c r="C80" s="8"/>
      <c r="D80" s="8"/>
      <c r="E80" s="8"/>
      <c r="F80" s="8"/>
      <c r="G80" s="8"/>
      <c r="H80" s="8"/>
      <c r="I80" s="8"/>
      <c r="J80" s="8"/>
    </row>
    <row r="81" spans="1:10" x14ac:dyDescent="0.3">
      <c r="A81" s="2"/>
      <c r="B81" s="8"/>
      <c r="C81" s="8"/>
      <c r="D81" s="70"/>
      <c r="E81" s="8"/>
      <c r="F81" s="8"/>
      <c r="G81" s="8"/>
      <c r="H81" s="8"/>
      <c r="I81" s="8"/>
      <c r="J81" s="8"/>
    </row>
    <row r="82" spans="1:10" x14ac:dyDescent="0.3">
      <c r="A82" s="2"/>
      <c r="B82" s="8"/>
      <c r="C82" s="8"/>
      <c r="D82" s="8"/>
      <c r="E82" s="8"/>
      <c r="F82" s="8"/>
      <c r="G82" s="8"/>
      <c r="H82" s="8"/>
      <c r="I82" s="8"/>
      <c r="J82" s="8"/>
    </row>
    <row r="83" spans="1:10" x14ac:dyDescent="0.3">
      <c r="A83" s="2"/>
      <c r="B83" s="8"/>
      <c r="C83" s="8"/>
      <c r="D83" s="8"/>
      <c r="E83" s="8"/>
      <c r="F83" s="8"/>
      <c r="G83" s="8"/>
      <c r="H83" s="8"/>
      <c r="I83" s="8"/>
      <c r="J83" s="8"/>
    </row>
    <row r="84" spans="1:10" x14ac:dyDescent="0.3">
      <c r="A84" s="2"/>
      <c r="B84" s="8"/>
      <c r="C84" s="8"/>
      <c r="D84" s="8"/>
      <c r="E84" s="8"/>
      <c r="F84" s="8"/>
      <c r="G84" s="8"/>
      <c r="H84" s="8"/>
      <c r="I84" s="8"/>
      <c r="J84" s="8"/>
    </row>
    <row r="85" spans="1:10" x14ac:dyDescent="0.3">
      <c r="A85" s="8"/>
      <c r="B85" s="8"/>
      <c r="C85" s="8"/>
      <c r="D85" s="8"/>
      <c r="E85" s="8"/>
      <c r="F85" s="8"/>
      <c r="G85" s="8"/>
      <c r="H85" s="8"/>
      <c r="I85" s="8"/>
      <c r="J85" s="8"/>
    </row>
    <row r="86" spans="1:10" x14ac:dyDescent="0.3">
      <c r="A86" s="8"/>
      <c r="B86" s="8"/>
      <c r="C86" s="8"/>
      <c r="D86" s="8"/>
      <c r="E86" s="8"/>
      <c r="F86" s="8"/>
      <c r="G86" s="8"/>
      <c r="H86" s="8"/>
      <c r="I86" s="8"/>
      <c r="J86" s="8"/>
    </row>
    <row r="87" spans="1:10" x14ac:dyDescent="0.3">
      <c r="A87" s="8"/>
      <c r="B87" s="8"/>
      <c r="C87" s="8"/>
      <c r="D87" s="8"/>
      <c r="E87" s="8"/>
      <c r="F87" s="8"/>
      <c r="G87" s="8"/>
      <c r="H87" s="8"/>
      <c r="I87" s="8"/>
      <c r="J87" s="8"/>
    </row>
    <row r="88" spans="1:10" x14ac:dyDescent="0.3">
      <c r="A88" s="8"/>
      <c r="B88" s="8"/>
      <c r="C88" s="8"/>
      <c r="D88" s="8"/>
      <c r="E88" s="8"/>
      <c r="F88" s="8"/>
      <c r="G88" s="8"/>
      <c r="H88" s="8"/>
      <c r="I88" s="8"/>
      <c r="J88" s="8"/>
    </row>
    <row r="89" spans="1:10" x14ac:dyDescent="0.3">
      <c r="A89" s="8"/>
      <c r="B89" s="8"/>
      <c r="C89" s="8"/>
      <c r="D89" s="8"/>
      <c r="E89" s="8"/>
      <c r="F89" s="8"/>
      <c r="G89" s="8"/>
      <c r="H89" s="8"/>
      <c r="I89" s="8"/>
      <c r="J89" s="8"/>
    </row>
    <row r="90" spans="1:10" x14ac:dyDescent="0.3">
      <c r="A90" s="8"/>
      <c r="B90" s="8"/>
      <c r="C90" s="8"/>
      <c r="D90" s="8"/>
      <c r="E90" s="8"/>
      <c r="F90" s="8"/>
      <c r="G90" s="8"/>
      <c r="H90" s="8"/>
      <c r="I90" s="8"/>
      <c r="J90" s="8"/>
    </row>
    <row r="91" spans="1:10" x14ac:dyDescent="0.3">
      <c r="A91" s="8"/>
      <c r="B91" s="8"/>
      <c r="C91" s="8"/>
      <c r="D91" s="8"/>
      <c r="E91" s="8"/>
      <c r="F91" s="8"/>
      <c r="G91" s="8"/>
      <c r="H91" s="8"/>
      <c r="I91" s="8"/>
      <c r="J91" s="8"/>
    </row>
    <row r="92" spans="1:10" x14ac:dyDescent="0.3">
      <c r="A92" s="8"/>
      <c r="B92" s="8"/>
      <c r="C92" s="8"/>
      <c r="D92" s="8"/>
      <c r="E92" s="8"/>
      <c r="F92" s="8"/>
      <c r="G92" s="8"/>
      <c r="H92" s="8"/>
      <c r="I92" s="8"/>
      <c r="J92" s="8"/>
    </row>
    <row r="93" spans="1:10" x14ac:dyDescent="0.3">
      <c r="A93" s="8"/>
      <c r="B93" s="8"/>
      <c r="C93" s="8"/>
      <c r="D93" s="8"/>
      <c r="E93" s="8"/>
      <c r="F93" s="8"/>
      <c r="G93" s="8"/>
      <c r="H93" s="8"/>
      <c r="I93" s="8"/>
      <c r="J93" s="8"/>
    </row>
    <row r="94" spans="1:10" x14ac:dyDescent="0.3">
      <c r="A94" s="8"/>
      <c r="B94" s="8"/>
      <c r="C94" s="8"/>
      <c r="D94" s="8"/>
      <c r="E94" s="8"/>
      <c r="F94" s="8"/>
      <c r="G94" s="8"/>
      <c r="H94" s="8"/>
      <c r="I94" s="8"/>
      <c r="J94" s="8"/>
    </row>
    <row r="95" spans="1:10" x14ac:dyDescent="0.3">
      <c r="A95" s="8"/>
      <c r="B95" s="8"/>
      <c r="C95" s="8"/>
      <c r="D95" s="8"/>
      <c r="E95" s="8"/>
      <c r="F95" s="8"/>
      <c r="G95" s="8"/>
      <c r="H95" s="8"/>
      <c r="I95" s="8"/>
      <c r="J95" s="8"/>
    </row>
    <row r="96" spans="1:10" x14ac:dyDescent="0.3">
      <c r="A96" s="8"/>
      <c r="B96" s="8"/>
      <c r="C96" s="8"/>
      <c r="D96" s="8"/>
      <c r="E96" s="8"/>
      <c r="F96" s="8"/>
      <c r="G96" s="8"/>
      <c r="H96" s="8"/>
      <c r="I96" s="8"/>
      <c r="J96" s="8"/>
    </row>
    <row r="97" spans="1:10" x14ac:dyDescent="0.3">
      <c r="A97" s="8"/>
      <c r="B97" s="8"/>
      <c r="C97" s="8"/>
      <c r="D97" s="8"/>
      <c r="E97" s="8"/>
      <c r="F97" s="8"/>
      <c r="G97" s="8"/>
      <c r="H97" s="8"/>
      <c r="I97" s="8"/>
      <c r="J97" s="8"/>
    </row>
    <row r="98" spans="1:10" x14ac:dyDescent="0.3">
      <c r="A98" s="8"/>
      <c r="B98" s="8"/>
      <c r="C98" s="8"/>
      <c r="D98" s="8"/>
      <c r="E98" s="8"/>
      <c r="F98" s="8"/>
      <c r="G98" s="8"/>
      <c r="H98" s="8"/>
      <c r="I98" s="8"/>
      <c r="J98" s="8"/>
    </row>
    <row r="99" spans="1:10" x14ac:dyDescent="0.3">
      <c r="A99" s="8"/>
      <c r="B99" s="8"/>
      <c r="C99" s="8"/>
      <c r="D99" s="8"/>
      <c r="E99" s="8"/>
      <c r="F99" s="8"/>
      <c r="G99" s="8"/>
      <c r="H99" s="8"/>
      <c r="I99" s="8"/>
      <c r="J99" s="8"/>
    </row>
    <row r="100" spans="1:10" x14ac:dyDescent="0.3">
      <c r="A100" s="8"/>
      <c r="B100" s="8"/>
      <c r="C100" s="8"/>
      <c r="D100" s="8"/>
      <c r="E100" s="8"/>
      <c r="F100" s="8"/>
      <c r="G100" s="8"/>
      <c r="H100" s="8"/>
      <c r="I100" s="8"/>
      <c r="J100" s="8"/>
    </row>
    <row r="101" spans="1:10" x14ac:dyDescent="0.3">
      <c r="A101" s="8"/>
      <c r="B101" s="8"/>
      <c r="C101" s="8"/>
      <c r="D101" s="8"/>
      <c r="E101" s="8"/>
      <c r="F101" s="8"/>
      <c r="G101" s="8"/>
      <c r="H101" s="8"/>
      <c r="I101" s="8"/>
      <c r="J101" s="8"/>
    </row>
    <row r="102" spans="1:10" x14ac:dyDescent="0.3">
      <c r="A102" s="8"/>
      <c r="B102" s="8"/>
      <c r="C102" s="8"/>
      <c r="D102" s="8"/>
      <c r="E102" s="8"/>
      <c r="F102" s="8"/>
      <c r="G102" s="8"/>
      <c r="H102" s="8"/>
      <c r="I102" s="8"/>
      <c r="J102" s="8"/>
    </row>
    <row r="103" spans="1:10" x14ac:dyDescent="0.3">
      <c r="A103" s="8"/>
      <c r="B103" s="8"/>
      <c r="C103" s="8"/>
      <c r="D103" s="8"/>
      <c r="E103" s="8"/>
      <c r="F103" s="8"/>
      <c r="G103" s="8"/>
      <c r="H103" s="8"/>
      <c r="I103" s="8"/>
      <c r="J103" s="8"/>
    </row>
    <row r="104" spans="1:10" x14ac:dyDescent="0.3">
      <c r="A104" s="8"/>
      <c r="B104" s="8"/>
      <c r="C104" s="8"/>
      <c r="D104" s="8"/>
      <c r="E104" s="8"/>
      <c r="F104" s="8"/>
      <c r="G104" s="8"/>
      <c r="H104" s="8"/>
      <c r="I104" s="8"/>
      <c r="J104" s="8"/>
    </row>
    <row r="105" spans="1:10" x14ac:dyDescent="0.3">
      <c r="A105" s="8"/>
      <c r="B105" s="8"/>
      <c r="C105" s="8"/>
      <c r="D105" s="8"/>
      <c r="E105" s="8"/>
      <c r="F105" s="8"/>
      <c r="G105" s="8"/>
      <c r="H105" s="8"/>
      <c r="I105" s="8"/>
      <c r="J105" s="8"/>
    </row>
    <row r="106" spans="1:10" x14ac:dyDescent="0.3">
      <c r="A106" s="8"/>
      <c r="B106" s="8"/>
      <c r="C106" s="8"/>
      <c r="D106" s="8"/>
      <c r="E106" s="8"/>
      <c r="F106" s="8"/>
      <c r="G106" s="8"/>
      <c r="H106" s="8"/>
      <c r="I106" s="8"/>
      <c r="J106" s="8"/>
    </row>
    <row r="107" spans="1:10" x14ac:dyDescent="0.3">
      <c r="A107" s="8"/>
      <c r="B107" s="8"/>
      <c r="C107" s="8"/>
      <c r="D107" s="8"/>
      <c r="E107" s="8"/>
      <c r="F107" s="8"/>
      <c r="G107" s="8"/>
      <c r="H107" s="8"/>
      <c r="I107" s="8"/>
      <c r="J107" s="8"/>
    </row>
    <row r="108" spans="1:10" x14ac:dyDescent="0.3">
      <c r="A108" s="8"/>
      <c r="B108" s="8"/>
      <c r="C108" s="8"/>
      <c r="D108" s="8"/>
      <c r="E108" s="8"/>
      <c r="F108" s="8"/>
      <c r="G108" s="8"/>
      <c r="H108" s="8"/>
      <c r="I108" s="8"/>
      <c r="J108" s="8"/>
    </row>
  </sheetData>
  <mergeCells count="13">
    <mergeCell ref="F6:F7"/>
    <mergeCell ref="G6:G7"/>
    <mergeCell ref="H6:I6"/>
    <mergeCell ref="A79:I79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D11" sqref="D11"/>
    </sheetView>
  </sheetViews>
  <sheetFormatPr defaultColWidth="9.109375" defaultRowHeight="13.2" x14ac:dyDescent="0.3"/>
  <cols>
    <col min="1" max="1" width="36" style="8" customWidth="1"/>
    <col min="2" max="2" width="6.44140625" style="8" customWidth="1"/>
    <col min="3" max="3" width="8.33203125" style="8" customWidth="1"/>
    <col min="4" max="12" width="11.44140625" style="8" customWidth="1"/>
    <col min="13" max="16384" width="9.109375" style="8"/>
  </cols>
  <sheetData>
    <row r="1" spans="1:12" ht="21" customHeight="1" x14ac:dyDescent="0.3">
      <c r="A1" s="207" t="s">
        <v>145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2" ht="18.75" customHeight="1" x14ac:dyDescent="0.3">
      <c r="A2" s="208" t="s">
        <v>224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3" spans="1:12" ht="7.5" customHeight="1" x14ac:dyDescent="0.3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9.5" customHeight="1" x14ac:dyDescent="0.3">
      <c r="A4" s="212" t="s">
        <v>0</v>
      </c>
      <c r="B4" s="212" t="s">
        <v>1</v>
      </c>
      <c r="C4" s="212" t="s">
        <v>13</v>
      </c>
      <c r="D4" s="210" t="s">
        <v>14</v>
      </c>
      <c r="E4" s="222"/>
      <c r="F4" s="222"/>
      <c r="G4" s="222"/>
      <c r="H4" s="222"/>
      <c r="I4" s="222"/>
      <c r="J4" s="222"/>
      <c r="K4" s="222"/>
      <c r="L4" s="211"/>
    </row>
    <row r="5" spans="1:12" x14ac:dyDescent="0.3">
      <c r="A5" s="212"/>
      <c r="B5" s="212"/>
      <c r="C5" s="212"/>
      <c r="D5" s="215" t="s">
        <v>91</v>
      </c>
      <c r="E5" s="216"/>
      <c r="F5" s="217"/>
      <c r="G5" s="223" t="s">
        <v>4</v>
      </c>
      <c r="H5" s="224"/>
      <c r="I5" s="224"/>
      <c r="J5" s="224"/>
      <c r="K5" s="224"/>
      <c r="L5" s="225"/>
    </row>
    <row r="6" spans="1:12" ht="84.75" customHeight="1" x14ac:dyDescent="0.3">
      <c r="A6" s="212"/>
      <c r="B6" s="212"/>
      <c r="C6" s="212"/>
      <c r="D6" s="218"/>
      <c r="E6" s="219"/>
      <c r="F6" s="220"/>
      <c r="G6" s="210" t="s">
        <v>15</v>
      </c>
      <c r="H6" s="222"/>
      <c r="I6" s="211"/>
      <c r="J6" s="210" t="s">
        <v>16</v>
      </c>
      <c r="K6" s="222"/>
      <c r="L6" s="211"/>
    </row>
    <row r="7" spans="1:12" ht="52.8" x14ac:dyDescent="0.3">
      <c r="A7" s="212"/>
      <c r="B7" s="212"/>
      <c r="C7" s="212"/>
      <c r="D7" s="13" t="s">
        <v>228</v>
      </c>
      <c r="E7" s="13" t="s">
        <v>210</v>
      </c>
      <c r="F7" s="13" t="s">
        <v>229</v>
      </c>
      <c r="G7" s="13" t="s">
        <v>228</v>
      </c>
      <c r="H7" s="13" t="s">
        <v>210</v>
      </c>
      <c r="I7" s="13" t="s">
        <v>229</v>
      </c>
      <c r="J7" s="13" t="s">
        <v>228</v>
      </c>
      <c r="K7" s="13" t="s">
        <v>210</v>
      </c>
      <c r="L7" s="13" t="s">
        <v>229</v>
      </c>
    </row>
    <row r="8" spans="1:12" x14ac:dyDescent="0.3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</row>
    <row r="9" spans="1:12" ht="26.4" x14ac:dyDescent="0.3">
      <c r="A9" s="37" t="s">
        <v>17</v>
      </c>
      <c r="B9" s="43" t="s">
        <v>18</v>
      </c>
      <c r="C9" s="43" t="s">
        <v>7</v>
      </c>
      <c r="D9" s="76">
        <f>D11+D13</f>
        <v>69942782.449999988</v>
      </c>
      <c r="E9" s="76">
        <f t="shared" ref="E9:F9" si="0">E11+E13</f>
        <v>67824525</v>
      </c>
      <c r="F9" s="76">
        <f t="shared" si="0"/>
        <v>67674467</v>
      </c>
      <c r="G9" s="76">
        <f>'Стр 4-5 (2018)'!D48</f>
        <v>69942782.449999988</v>
      </c>
      <c r="H9" s="76">
        <f>'Стр 4-5 (2019)'!D47</f>
        <v>67824525</v>
      </c>
      <c r="I9" s="76">
        <f>'Стр 4-5 (2020)'!D47</f>
        <v>67674467</v>
      </c>
      <c r="J9" s="76">
        <f t="shared" ref="J9:L9" si="1">J11+J13</f>
        <v>0</v>
      </c>
      <c r="K9" s="76">
        <f t="shared" si="1"/>
        <v>0</v>
      </c>
      <c r="L9" s="76">
        <f t="shared" si="1"/>
        <v>0</v>
      </c>
    </row>
    <row r="10" spans="1:12" x14ac:dyDescent="0.3">
      <c r="A10" s="19" t="s">
        <v>4</v>
      </c>
      <c r="B10" s="44"/>
      <c r="C10" s="44"/>
      <c r="D10" s="77"/>
      <c r="E10" s="77"/>
      <c r="F10" s="77"/>
      <c r="G10" s="77"/>
      <c r="H10" s="77"/>
      <c r="I10" s="77"/>
      <c r="J10" s="77"/>
      <c r="K10" s="77"/>
      <c r="L10" s="77"/>
    </row>
    <row r="11" spans="1:12" ht="26.4" x14ac:dyDescent="0.3">
      <c r="A11" s="20" t="s">
        <v>92</v>
      </c>
      <c r="B11" s="44">
        <v>1001</v>
      </c>
      <c r="C11" s="44" t="s">
        <v>7</v>
      </c>
      <c r="D11" s="77">
        <v>28438387.079999998</v>
      </c>
      <c r="E11" s="77">
        <f>H11+K11</f>
        <v>0</v>
      </c>
      <c r="F11" s="77">
        <f>I11+L11</f>
        <v>0</v>
      </c>
      <c r="G11" s="77">
        <v>28438387.079999998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</row>
    <row r="12" spans="1:12" x14ac:dyDescent="0.3">
      <c r="A12" s="20"/>
      <c r="B12" s="44"/>
      <c r="C12" s="44"/>
      <c r="D12" s="77"/>
      <c r="E12" s="77">
        <f t="shared" ref="E12:E13" si="2">H12+K12</f>
        <v>0</v>
      </c>
      <c r="F12" s="77">
        <f t="shared" ref="F12:F13" si="3">I12+L12</f>
        <v>0</v>
      </c>
      <c r="G12" s="77">
        <v>0</v>
      </c>
      <c r="H12" s="77">
        <v>0</v>
      </c>
      <c r="I12" s="77">
        <v>0</v>
      </c>
      <c r="J12" s="77"/>
      <c r="K12" s="77"/>
      <c r="L12" s="77"/>
    </row>
    <row r="13" spans="1:12" ht="26.4" x14ac:dyDescent="0.3">
      <c r="A13" s="20" t="s">
        <v>19</v>
      </c>
      <c r="B13" s="44">
        <v>2001</v>
      </c>
      <c r="C13" s="44"/>
      <c r="D13" s="77">
        <f>G13+J13</f>
        <v>41504395.36999999</v>
      </c>
      <c r="E13" s="77">
        <f t="shared" si="2"/>
        <v>67824525</v>
      </c>
      <c r="F13" s="77">
        <f t="shared" si="3"/>
        <v>67674467</v>
      </c>
      <c r="G13" s="77">
        <f>G9-G11</f>
        <v>41504395.36999999</v>
      </c>
      <c r="H13" s="77">
        <f>H9-H11</f>
        <v>67824525</v>
      </c>
      <c r="I13" s="77">
        <f>I9-I11</f>
        <v>67674467</v>
      </c>
      <c r="J13" s="77">
        <v>0</v>
      </c>
      <c r="K13" s="77">
        <v>0</v>
      </c>
      <c r="L13" s="77">
        <v>0</v>
      </c>
    </row>
    <row r="14" spans="1:12" x14ac:dyDescent="0.3">
      <c r="A14" s="20"/>
      <c r="B14" s="44"/>
      <c r="C14" s="44"/>
      <c r="D14" s="77"/>
      <c r="E14" s="77"/>
      <c r="F14" s="77"/>
      <c r="G14" s="77"/>
      <c r="H14" s="77"/>
      <c r="I14" s="77"/>
      <c r="J14" s="77"/>
      <c r="K14" s="77"/>
      <c r="L14" s="77"/>
    </row>
    <row r="15" spans="1:12" ht="27" customHeight="1" x14ac:dyDescent="0.3">
      <c r="A15" s="221" t="s">
        <v>144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59055118110236227" right="0.43307086614173229" top="0.86614173228346458" bottom="0.74803149606299213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activeCell="C20" sqref="C20"/>
    </sheetView>
  </sheetViews>
  <sheetFormatPr defaultColWidth="9.109375" defaultRowHeight="13.2" x14ac:dyDescent="0.3"/>
  <cols>
    <col min="1" max="1" width="45" style="2" customWidth="1"/>
    <col min="2" max="2" width="12.109375" style="8" customWidth="1"/>
    <col min="3" max="3" width="31.6640625" style="8" customWidth="1"/>
    <col min="4" max="16384" width="9.109375" style="8"/>
  </cols>
  <sheetData>
    <row r="1" spans="1:3" ht="30.75" customHeight="1" x14ac:dyDescent="0.3">
      <c r="A1" s="207" t="s">
        <v>146</v>
      </c>
      <c r="B1" s="207"/>
      <c r="C1" s="207"/>
    </row>
    <row r="2" spans="1:3" x14ac:dyDescent="0.3">
      <c r="A2" s="226" t="s">
        <v>246</v>
      </c>
      <c r="B2" s="226"/>
      <c r="C2" s="226"/>
    </row>
    <row r="3" spans="1:3" x14ac:dyDescent="0.3">
      <c r="A3" s="227" t="s">
        <v>94</v>
      </c>
      <c r="B3" s="227"/>
      <c r="C3" s="227"/>
    </row>
    <row r="4" spans="1:3" x14ac:dyDescent="0.3">
      <c r="A4" s="15"/>
      <c r="B4" s="16"/>
      <c r="C4" s="16"/>
    </row>
    <row r="5" spans="1:3" ht="35.25" customHeight="1" x14ac:dyDescent="0.3">
      <c r="A5" s="11" t="s">
        <v>0</v>
      </c>
      <c r="B5" s="10" t="s">
        <v>1</v>
      </c>
      <c r="C5" s="11" t="s">
        <v>20</v>
      </c>
    </row>
    <row r="6" spans="1:3" x14ac:dyDescent="0.3">
      <c r="A6" s="39">
        <v>1</v>
      </c>
      <c r="B6" s="35">
        <v>2</v>
      </c>
      <c r="C6" s="35">
        <v>3</v>
      </c>
    </row>
    <row r="7" spans="1:3" x14ac:dyDescent="0.3">
      <c r="A7" s="20" t="s">
        <v>11</v>
      </c>
      <c r="B7" s="44" t="s">
        <v>21</v>
      </c>
      <c r="C7" s="61">
        <v>473077.07</v>
      </c>
    </row>
    <row r="8" spans="1:3" x14ac:dyDescent="0.3">
      <c r="A8" s="20" t="s">
        <v>12</v>
      </c>
      <c r="B8" s="44" t="s">
        <v>23</v>
      </c>
      <c r="C8" s="61">
        <f>C7+C9-C11</f>
        <v>934736.19000000018</v>
      </c>
    </row>
    <row r="9" spans="1:3" x14ac:dyDescent="0.3">
      <c r="A9" s="20" t="s">
        <v>22</v>
      </c>
      <c r="B9" s="44" t="s">
        <v>24</v>
      </c>
      <c r="C9" s="61">
        <v>1374645.61</v>
      </c>
    </row>
    <row r="10" spans="1:3" x14ac:dyDescent="0.3">
      <c r="A10" s="20"/>
      <c r="B10" s="44"/>
      <c r="C10" s="61"/>
    </row>
    <row r="11" spans="1:3" x14ac:dyDescent="0.3">
      <c r="A11" s="20" t="s">
        <v>25</v>
      </c>
      <c r="B11" s="44" t="s">
        <v>26</v>
      </c>
      <c r="C11" s="61">
        <v>912986.49</v>
      </c>
    </row>
    <row r="12" spans="1:3" x14ac:dyDescent="0.3">
      <c r="A12" s="20"/>
      <c r="B12" s="44"/>
      <c r="C12" s="61"/>
    </row>
    <row r="13" spans="1:3" x14ac:dyDescent="0.3">
      <c r="A13" s="41"/>
      <c r="B13" s="45"/>
      <c r="C13" s="42"/>
    </row>
    <row r="14" spans="1:3" x14ac:dyDescent="0.3">
      <c r="A14" s="41"/>
      <c r="B14" s="45"/>
      <c r="C14" s="42"/>
    </row>
    <row r="15" spans="1:3" ht="15" customHeight="1" x14ac:dyDescent="0.3">
      <c r="A15" s="228" t="s">
        <v>95</v>
      </c>
      <c r="B15" s="228"/>
      <c r="C15" s="228"/>
    </row>
    <row r="16" spans="1:3" x14ac:dyDescent="0.3">
      <c r="A16" s="41"/>
      <c r="B16" s="42"/>
      <c r="C16" s="42"/>
    </row>
    <row r="17" spans="1:3" ht="25.5" customHeight="1" x14ac:dyDescent="0.3">
      <c r="A17" s="40" t="s">
        <v>0</v>
      </c>
      <c r="B17" s="38" t="s">
        <v>1</v>
      </c>
      <c r="C17" s="40" t="s">
        <v>45</v>
      </c>
    </row>
    <row r="18" spans="1:3" x14ac:dyDescent="0.3">
      <c r="A18" s="39">
        <v>1</v>
      </c>
      <c r="B18" s="35">
        <v>2</v>
      </c>
      <c r="C18" s="35">
        <v>3</v>
      </c>
    </row>
    <row r="19" spans="1:3" ht="24.75" customHeight="1" x14ac:dyDescent="0.3">
      <c r="A19" s="20" t="s">
        <v>27</v>
      </c>
      <c r="B19" s="44" t="s">
        <v>21</v>
      </c>
      <c r="C19" s="35"/>
    </row>
    <row r="20" spans="1:3" ht="89.25" customHeight="1" x14ac:dyDescent="0.3">
      <c r="A20" s="20" t="s">
        <v>28</v>
      </c>
      <c r="B20" s="44" t="s">
        <v>23</v>
      </c>
      <c r="C20" s="35"/>
    </row>
    <row r="21" spans="1:3" ht="44.25" customHeight="1" x14ac:dyDescent="0.3">
      <c r="A21" s="20" t="s">
        <v>29</v>
      </c>
      <c r="B21" s="44" t="s">
        <v>24</v>
      </c>
      <c r="C21" s="35"/>
    </row>
    <row r="22" spans="1:3" ht="45.75" customHeight="1" x14ac:dyDescent="0.3">
      <c r="A22" s="221" t="s">
        <v>144</v>
      </c>
      <c r="B22" s="221"/>
      <c r="C22" s="221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DC76"/>
  <sheetViews>
    <sheetView view="pageBreakPreview" zoomScale="90" zoomScaleNormal="100" zoomScaleSheetLayoutView="90" workbookViewId="0">
      <selection activeCell="D7" sqref="D7"/>
    </sheetView>
  </sheetViews>
  <sheetFormatPr defaultColWidth="9.109375" defaultRowHeight="13.2" x14ac:dyDescent="0.3"/>
  <cols>
    <col min="1" max="1" width="37.109375" style="8" customWidth="1"/>
    <col min="2" max="2" width="9.109375" style="8"/>
    <col min="3" max="6" width="13.88671875" style="8" customWidth="1"/>
    <col min="7" max="7" width="10.6640625" style="8" customWidth="1"/>
    <col min="8" max="8" width="13.6640625" style="8" customWidth="1"/>
    <col min="9" max="9" width="9.109375" style="8" customWidth="1"/>
    <col min="10" max="10" width="16.88671875" style="8" customWidth="1"/>
    <col min="11" max="11" width="9.109375" style="8" customWidth="1"/>
    <col min="12" max="12" width="9.109375" style="8"/>
    <col min="13" max="13" width="9.109375" style="8" customWidth="1"/>
    <col min="14" max="16384" width="9.109375" style="8"/>
  </cols>
  <sheetData>
    <row r="1" spans="1:107" x14ac:dyDescent="0.3">
      <c r="A1" s="229" t="s">
        <v>131</v>
      </c>
      <c r="B1" s="229"/>
      <c r="C1" s="229"/>
      <c r="D1" s="229"/>
      <c r="E1" s="229"/>
      <c r="F1" s="229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</row>
    <row r="2" spans="1:107" x14ac:dyDescent="0.3">
      <c r="A2" s="226" t="s">
        <v>225</v>
      </c>
      <c r="B2" s="226"/>
      <c r="C2" s="226"/>
      <c r="D2" s="226"/>
      <c r="E2" s="226"/>
      <c r="F2" s="226"/>
    </row>
    <row r="3" spans="1:107" x14ac:dyDescent="0.3">
      <c r="A3" s="17"/>
      <c r="B3" s="17"/>
      <c r="C3" s="17"/>
      <c r="D3" s="17"/>
      <c r="E3" s="17"/>
      <c r="F3" s="154"/>
    </row>
    <row r="4" spans="1:107" ht="52.8" x14ac:dyDescent="0.3">
      <c r="A4" s="13" t="s">
        <v>0</v>
      </c>
      <c r="B4" s="13" t="s">
        <v>96</v>
      </c>
      <c r="C4" s="39" t="s">
        <v>233</v>
      </c>
      <c r="D4" s="39" t="s">
        <v>230</v>
      </c>
      <c r="E4" s="13" t="s">
        <v>210</v>
      </c>
      <c r="F4" s="13" t="s">
        <v>234</v>
      </c>
    </row>
    <row r="5" spans="1:107" x14ac:dyDescent="0.3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21">
        <v>6</v>
      </c>
    </row>
    <row r="6" spans="1:107" ht="39.6" x14ac:dyDescent="0.3">
      <c r="A6" s="37" t="s">
        <v>111</v>
      </c>
      <c r="B6" s="40" t="s">
        <v>7</v>
      </c>
      <c r="C6" s="40" t="s">
        <v>7</v>
      </c>
      <c r="D6" s="40" t="s">
        <v>7</v>
      </c>
      <c r="E6" s="40" t="s">
        <v>7</v>
      </c>
      <c r="F6" s="40" t="s">
        <v>7</v>
      </c>
    </row>
    <row r="7" spans="1:107" x14ac:dyDescent="0.3">
      <c r="A7" s="104" t="s">
        <v>103</v>
      </c>
      <c r="B7" s="105" t="s">
        <v>98</v>
      </c>
      <c r="C7" s="106">
        <v>139247.66</v>
      </c>
      <c r="D7" s="106">
        <f>'Стр 4-5 (2018)'!E32/1000</f>
        <v>171130.06844</v>
      </c>
      <c r="E7" s="106">
        <f>'Стр 4-5 (2019)'!E31/1000</f>
        <v>175000</v>
      </c>
      <c r="F7" s="106">
        <f>'Стр 4-5 (2020)'!E31/1000</f>
        <v>185533.08</v>
      </c>
    </row>
    <row r="8" spans="1:107" ht="26.4" x14ac:dyDescent="0.3">
      <c r="A8" s="19" t="s">
        <v>169</v>
      </c>
      <c r="B8" s="39" t="s">
        <v>98</v>
      </c>
      <c r="C8" s="156">
        <f>C7*30.69719%</f>
        <v>42745.118760753998</v>
      </c>
      <c r="D8" s="156">
        <f>D7*30.46%</f>
        <v>52126.218846823998</v>
      </c>
      <c r="E8" s="78">
        <f t="shared" ref="E8" si="0">E7*30.69719%</f>
        <v>53720.082499999997</v>
      </c>
      <c r="F8" s="78">
        <f t="shared" ref="F8" si="1">F7*30.69719%</f>
        <v>56953.44208045199</v>
      </c>
    </row>
    <row r="9" spans="1:107" x14ac:dyDescent="0.3">
      <c r="A9" s="19" t="s">
        <v>4</v>
      </c>
      <c r="B9" s="39"/>
      <c r="C9" s="156"/>
      <c r="D9" s="156"/>
      <c r="E9" s="78"/>
      <c r="F9" s="78"/>
    </row>
    <row r="10" spans="1:107" ht="39.6" x14ac:dyDescent="0.3">
      <c r="A10" s="19" t="s">
        <v>242</v>
      </c>
      <c r="B10" s="39" t="s">
        <v>98</v>
      </c>
      <c r="C10" s="156">
        <v>4627.08</v>
      </c>
      <c r="D10" s="156">
        <v>4617.3999999999996</v>
      </c>
      <c r="E10" s="156">
        <v>5415.76</v>
      </c>
      <c r="F10" s="156">
        <v>5671.51</v>
      </c>
      <c r="G10" s="70"/>
    </row>
    <row r="11" spans="1:107" ht="26.4" x14ac:dyDescent="0.3">
      <c r="A11" s="19" t="s">
        <v>130</v>
      </c>
      <c r="B11" s="39" t="s">
        <v>98</v>
      </c>
      <c r="C11" s="156">
        <f>C10*26.95%</f>
        <v>1246.9980600000001</v>
      </c>
      <c r="D11" s="156">
        <f>D10*54.535%</f>
        <v>2518.0990899999997</v>
      </c>
      <c r="E11" s="156">
        <f>E10*39.9949%</f>
        <v>2166.02779624</v>
      </c>
      <c r="F11" s="156">
        <f>F10*42.7008%</f>
        <v>2421.7801420800001</v>
      </c>
      <c r="G11" s="70"/>
    </row>
    <row r="12" spans="1:107" ht="26.4" x14ac:dyDescent="0.3">
      <c r="A12" s="19" t="s">
        <v>104</v>
      </c>
      <c r="B12" s="39" t="s">
        <v>98</v>
      </c>
      <c r="C12" s="156">
        <f t="shared" ref="C12:F13" si="2">C7-C10</f>
        <v>134620.58000000002</v>
      </c>
      <c r="D12" s="156">
        <f>D7-D10</f>
        <v>166512.66844000001</v>
      </c>
      <c r="E12" s="156">
        <f t="shared" si="2"/>
        <v>169584.24</v>
      </c>
      <c r="F12" s="156">
        <f t="shared" si="2"/>
        <v>179861.56999999998</v>
      </c>
    </row>
    <row r="13" spans="1:107" ht="26.4" x14ac:dyDescent="0.3">
      <c r="A13" s="19" t="s">
        <v>130</v>
      </c>
      <c r="B13" s="39" t="s">
        <v>98</v>
      </c>
      <c r="C13" s="156">
        <f t="shared" si="2"/>
        <v>41498.120700754</v>
      </c>
      <c r="D13" s="156">
        <f>D8-D11</f>
        <v>49608.119756824002</v>
      </c>
      <c r="E13" s="78">
        <f t="shared" si="2"/>
        <v>51554.054703759997</v>
      </c>
      <c r="F13" s="78">
        <f t="shared" si="2"/>
        <v>54531.661938371988</v>
      </c>
    </row>
    <row r="14" spans="1:107" ht="66" x14ac:dyDescent="0.3">
      <c r="A14" s="104" t="s">
        <v>105</v>
      </c>
      <c r="B14" s="105" t="s">
        <v>98</v>
      </c>
      <c r="C14" s="106">
        <f>C16+C17+C18+C19</f>
        <v>93302.915999999997</v>
      </c>
      <c r="D14" s="106">
        <f>D16+D17+D18+D19</f>
        <v>124327.86</v>
      </c>
      <c r="E14" s="106">
        <f>E16+E17+E18+E19</f>
        <v>128671.20000000001</v>
      </c>
      <c r="F14" s="106">
        <f>F16+F17+F18+F19</f>
        <v>137340</v>
      </c>
    </row>
    <row r="15" spans="1:107" x14ac:dyDescent="0.3">
      <c r="A15" s="19" t="s">
        <v>106</v>
      </c>
      <c r="B15" s="39"/>
      <c r="C15" s="78"/>
      <c r="D15" s="78"/>
      <c r="E15" s="39"/>
      <c r="F15" s="39"/>
    </row>
    <row r="16" spans="1:107" x14ac:dyDescent="0.3">
      <c r="A16" s="19" t="s">
        <v>180</v>
      </c>
      <c r="B16" s="39" t="s">
        <v>98</v>
      </c>
      <c r="C16" s="156">
        <f>C30*C37*12/1000</f>
        <v>3019.68</v>
      </c>
      <c r="D16" s="156">
        <v>3663.85</v>
      </c>
      <c r="E16" s="78">
        <f>E37*E30*12/1000</f>
        <v>3729.6</v>
      </c>
      <c r="F16" s="78">
        <f>F34*2*F30*12/1000</f>
        <v>3924</v>
      </c>
    </row>
    <row r="17" spans="1:12" ht="39.6" x14ac:dyDescent="0.3">
      <c r="A17" s="19" t="s">
        <v>181</v>
      </c>
      <c r="B17" s="39" t="s">
        <v>98</v>
      </c>
      <c r="C17" s="156">
        <f>C31*C38*12/1000</f>
        <v>10669.536</v>
      </c>
      <c r="D17" s="156">
        <v>13435.31</v>
      </c>
      <c r="E17" s="78">
        <f>E34*E31*12/1000</f>
        <v>13675.2</v>
      </c>
      <c r="F17" s="78">
        <f>F34*F31*12/1000</f>
        <v>14388</v>
      </c>
    </row>
    <row r="18" spans="1:12" ht="52.8" x14ac:dyDescent="0.3">
      <c r="A18" s="19" t="s">
        <v>182</v>
      </c>
      <c r="B18" s="39" t="s">
        <v>98</v>
      </c>
      <c r="C18" s="156">
        <f>C32*C39*12/1000</f>
        <v>6246.6599999999989</v>
      </c>
      <c r="D18" s="156">
        <v>6151.45</v>
      </c>
      <c r="E18" s="78">
        <f>E34*E32*12/1000</f>
        <v>8080.8</v>
      </c>
      <c r="F18" s="78">
        <f>F34*F32*12/1000</f>
        <v>9156</v>
      </c>
    </row>
    <row r="19" spans="1:12" ht="52.8" x14ac:dyDescent="0.3">
      <c r="A19" s="19" t="s">
        <v>183</v>
      </c>
      <c r="B19" s="39" t="s">
        <v>98</v>
      </c>
      <c r="C19" s="156">
        <f>C33*C40*12/1000</f>
        <v>73367.039999999994</v>
      </c>
      <c r="D19" s="156">
        <v>101077.25</v>
      </c>
      <c r="E19" s="78">
        <f>E34*E33*12/1000</f>
        <v>103185.60000000001</v>
      </c>
      <c r="F19" s="78">
        <f>F34*F33*12/1000</f>
        <v>109872</v>
      </c>
    </row>
    <row r="20" spans="1:12" ht="26.4" x14ac:dyDescent="0.3">
      <c r="A20" s="166" t="s">
        <v>107</v>
      </c>
      <c r="B20" s="105" t="s">
        <v>97</v>
      </c>
      <c r="C20" s="106">
        <v>297</v>
      </c>
      <c r="D20" s="106">
        <v>296.89999999999998</v>
      </c>
      <c r="E20" s="106">
        <v>297</v>
      </c>
      <c r="F20" s="106">
        <v>297</v>
      </c>
      <c r="L20" s="164"/>
    </row>
    <row r="21" spans="1:12" x14ac:dyDescent="0.3">
      <c r="A21" s="19" t="s">
        <v>4</v>
      </c>
      <c r="B21" s="39"/>
      <c r="C21" s="78"/>
      <c r="D21" s="78"/>
      <c r="E21" s="78"/>
      <c r="F21" s="78"/>
    </row>
    <row r="22" spans="1:12" ht="52.8" x14ac:dyDescent="0.3">
      <c r="A22" s="19" t="s">
        <v>193</v>
      </c>
      <c r="B22" s="39" t="s">
        <v>97</v>
      </c>
      <c r="C22" s="78">
        <v>2.8</v>
      </c>
      <c r="D22" s="78">
        <v>3.5</v>
      </c>
      <c r="E22" s="78">
        <v>4</v>
      </c>
      <c r="F22" s="78">
        <v>4</v>
      </c>
      <c r="H22" s="70"/>
      <c r="I22" s="70"/>
    </row>
    <row r="23" spans="1:12" ht="39.6" x14ac:dyDescent="0.3">
      <c r="A23" s="19" t="s">
        <v>108</v>
      </c>
      <c r="B23" s="39" t="s">
        <v>97</v>
      </c>
      <c r="C23" s="78">
        <f>C20-C22</f>
        <v>294.2</v>
      </c>
      <c r="D23" s="78">
        <f>D20-D22</f>
        <v>293.39999999999998</v>
      </c>
      <c r="E23" s="78">
        <f t="shared" ref="E23" si="3">E20-E22</f>
        <v>293</v>
      </c>
      <c r="F23" s="78">
        <f t="shared" ref="F23" si="4">F20-F22</f>
        <v>293</v>
      </c>
    </row>
    <row r="24" spans="1:12" ht="52.8" x14ac:dyDescent="0.3">
      <c r="A24" s="166" t="s">
        <v>123</v>
      </c>
      <c r="B24" s="105" t="s">
        <v>97</v>
      </c>
      <c r="C24" s="106">
        <v>297</v>
      </c>
      <c r="D24" s="106">
        <f>D20</f>
        <v>296.89999999999998</v>
      </c>
      <c r="E24" s="106">
        <v>297</v>
      </c>
      <c r="F24" s="106">
        <v>297</v>
      </c>
    </row>
    <row r="25" spans="1:12" x14ac:dyDescent="0.3">
      <c r="A25" s="19" t="s">
        <v>4</v>
      </c>
      <c r="B25" s="39"/>
      <c r="C25" s="78"/>
      <c r="D25" s="78"/>
      <c r="E25" s="78"/>
      <c r="F25" s="78"/>
    </row>
    <row r="26" spans="1:12" ht="66" x14ac:dyDescent="0.3">
      <c r="A26" s="19" t="s">
        <v>128</v>
      </c>
      <c r="B26" s="39" t="s">
        <v>97</v>
      </c>
      <c r="C26" s="78">
        <v>2.8</v>
      </c>
      <c r="D26" s="78">
        <v>3.5</v>
      </c>
      <c r="E26" s="78">
        <v>4</v>
      </c>
      <c r="F26" s="78">
        <v>4</v>
      </c>
    </row>
    <row r="27" spans="1:12" ht="52.8" x14ac:dyDescent="0.3">
      <c r="A27" s="19" t="s">
        <v>129</v>
      </c>
      <c r="B27" s="39" t="s">
        <v>97</v>
      </c>
      <c r="C27" s="78">
        <f>C24-C26</f>
        <v>294.2</v>
      </c>
      <c r="D27" s="78">
        <f>D24-D26</f>
        <v>293.39999999999998</v>
      </c>
      <c r="E27" s="78">
        <f t="shared" ref="E27" si="5">E24-E26</f>
        <v>293</v>
      </c>
      <c r="F27" s="78">
        <f t="shared" ref="F27" si="6">F24-F26</f>
        <v>293</v>
      </c>
    </row>
    <row r="28" spans="1:12" ht="66" x14ac:dyDescent="0.3">
      <c r="A28" s="104" t="s">
        <v>124</v>
      </c>
      <c r="B28" s="105" t="s">
        <v>97</v>
      </c>
      <c r="C28" s="106">
        <f>C30+C31+C32+C33</f>
        <v>198.9</v>
      </c>
      <c r="D28" s="106">
        <f>D30+D31+D32+D33</f>
        <v>199.10000000000002</v>
      </c>
      <c r="E28" s="106">
        <f t="shared" ref="E28" si="7">E30+E31+E32+E33</f>
        <v>204</v>
      </c>
      <c r="F28" s="106">
        <f t="shared" ref="F28" si="8">F30+F31+F32+F33</f>
        <v>207</v>
      </c>
    </row>
    <row r="29" spans="1:12" x14ac:dyDescent="0.3">
      <c r="A29" s="19" t="s">
        <v>106</v>
      </c>
      <c r="B29" s="39"/>
      <c r="C29" s="39"/>
      <c r="D29" s="39"/>
      <c r="E29" s="78"/>
      <c r="F29" s="78"/>
    </row>
    <row r="30" spans="1:12" x14ac:dyDescent="0.3">
      <c r="A30" s="19" t="s">
        <v>180</v>
      </c>
      <c r="B30" s="39" t="s">
        <v>97</v>
      </c>
      <c r="C30" s="78">
        <v>3</v>
      </c>
      <c r="D30" s="78">
        <v>3</v>
      </c>
      <c r="E30" s="78">
        <v>3</v>
      </c>
      <c r="F30" s="78">
        <v>3</v>
      </c>
    </row>
    <row r="31" spans="1:12" ht="39.6" x14ac:dyDescent="0.3">
      <c r="A31" s="19" t="s">
        <v>181</v>
      </c>
      <c r="B31" s="39" t="s">
        <v>97</v>
      </c>
      <c r="C31" s="78">
        <v>21.2</v>
      </c>
      <c r="D31" s="78">
        <v>21.8</v>
      </c>
      <c r="E31" s="78">
        <v>22</v>
      </c>
      <c r="F31" s="78">
        <v>22</v>
      </c>
    </row>
    <row r="32" spans="1:12" ht="52.8" x14ac:dyDescent="0.3">
      <c r="A32" s="19" t="s">
        <v>182</v>
      </c>
      <c r="B32" s="39" t="s">
        <v>97</v>
      </c>
      <c r="C32" s="78">
        <v>10.7</v>
      </c>
      <c r="D32" s="78">
        <v>10</v>
      </c>
      <c r="E32" s="78">
        <v>13</v>
      </c>
      <c r="F32" s="78">
        <v>14</v>
      </c>
    </row>
    <row r="33" spans="1:11" ht="52.8" x14ac:dyDescent="0.3">
      <c r="A33" s="19" t="s">
        <v>183</v>
      </c>
      <c r="B33" s="39" t="s">
        <v>97</v>
      </c>
      <c r="C33" s="78">
        <v>164</v>
      </c>
      <c r="D33" s="78">
        <v>164.3</v>
      </c>
      <c r="E33" s="78">
        <v>166</v>
      </c>
      <c r="F33" s="78">
        <v>168</v>
      </c>
    </row>
    <row r="34" spans="1:11" ht="66" x14ac:dyDescent="0.3">
      <c r="A34" s="104" t="s">
        <v>125</v>
      </c>
      <c r="B34" s="105" t="s">
        <v>99</v>
      </c>
      <c r="C34" s="106">
        <v>46600</v>
      </c>
      <c r="D34" s="106">
        <v>52200</v>
      </c>
      <c r="E34" s="106">
        <v>51800</v>
      </c>
      <c r="F34" s="106">
        <v>54500</v>
      </c>
    </row>
    <row r="35" spans="1:11" ht="39.6" x14ac:dyDescent="0.3">
      <c r="A35" s="104" t="s">
        <v>126</v>
      </c>
      <c r="B35" s="105" t="s">
        <v>99</v>
      </c>
      <c r="C35" s="105" t="s">
        <v>7</v>
      </c>
      <c r="D35" s="105" t="s">
        <v>7</v>
      </c>
      <c r="E35" s="105" t="s">
        <v>7</v>
      </c>
      <c r="F35" s="105" t="s">
        <v>7</v>
      </c>
    </row>
    <row r="36" spans="1:11" ht="39.6" x14ac:dyDescent="0.3">
      <c r="A36" s="19" t="s">
        <v>110</v>
      </c>
      <c r="B36" s="39"/>
      <c r="C36" s="39"/>
      <c r="D36" s="39"/>
      <c r="E36" s="39"/>
      <c r="F36" s="39"/>
    </row>
    <row r="37" spans="1:11" x14ac:dyDescent="0.3">
      <c r="A37" s="19" t="s">
        <v>180</v>
      </c>
      <c r="B37" s="39" t="s">
        <v>99</v>
      </c>
      <c r="C37" s="78">
        <v>83880</v>
      </c>
      <c r="D37" s="78">
        <v>101773.72</v>
      </c>
      <c r="E37" s="78">
        <f>E34*2</f>
        <v>103600</v>
      </c>
      <c r="F37" s="78">
        <f>F34*2</f>
        <v>109000</v>
      </c>
    </row>
    <row r="38" spans="1:11" ht="39.6" x14ac:dyDescent="0.3">
      <c r="A38" s="19" t="s">
        <v>181</v>
      </c>
      <c r="B38" s="39" t="s">
        <v>99</v>
      </c>
      <c r="C38" s="78">
        <v>41940</v>
      </c>
      <c r="D38" s="78">
        <v>51072.63</v>
      </c>
      <c r="E38" s="78">
        <v>51800</v>
      </c>
      <c r="F38" s="78">
        <v>54500</v>
      </c>
    </row>
    <row r="39" spans="1:11" ht="52.8" x14ac:dyDescent="0.3">
      <c r="A39" s="19" t="s">
        <v>182</v>
      </c>
      <c r="B39" s="39" t="s">
        <v>99</v>
      </c>
      <c r="C39" s="78">
        <v>48650</v>
      </c>
      <c r="D39" s="78">
        <v>51147.01</v>
      </c>
      <c r="E39" s="78">
        <v>51800</v>
      </c>
      <c r="F39" s="78">
        <v>54500</v>
      </c>
    </row>
    <row r="40" spans="1:11" ht="52.8" x14ac:dyDescent="0.3">
      <c r="A40" s="19" t="s">
        <v>183</v>
      </c>
      <c r="B40" s="39" t="s">
        <v>99</v>
      </c>
      <c r="C40" s="78">
        <v>37280</v>
      </c>
      <c r="D40" s="78">
        <v>51137.64</v>
      </c>
      <c r="E40" s="78">
        <v>51800</v>
      </c>
      <c r="F40" s="78">
        <v>54500</v>
      </c>
      <c r="G40" s="145"/>
    </row>
    <row r="41" spans="1:11" ht="66" x14ac:dyDescent="0.3">
      <c r="A41" s="104" t="s">
        <v>109</v>
      </c>
      <c r="B41" s="105" t="s">
        <v>100</v>
      </c>
      <c r="C41" s="107">
        <f>I41</f>
        <v>352.46623585221158</v>
      </c>
      <c r="D41" s="107">
        <f>I42</f>
        <v>228.88288965513706</v>
      </c>
      <c r="E41" s="107">
        <f>I43</f>
        <v>229.78296</v>
      </c>
      <c r="F41" s="107">
        <f>I44</f>
        <v>226.97279509400698</v>
      </c>
      <c r="G41" s="70">
        <f>C10/C22/12*1000</f>
        <v>137710.71428571429</v>
      </c>
      <c r="H41" s="70">
        <f>C7/C20/12*1000</f>
        <v>39070.611672278341</v>
      </c>
      <c r="I41" s="70">
        <f>G41/H41*100</f>
        <v>352.46623585221158</v>
      </c>
      <c r="J41" s="70">
        <f>C12/C23/12*1000</f>
        <v>38131.820756854759</v>
      </c>
      <c r="K41" s="146">
        <f>G41/J41*100</f>
        <v>361.143820442822</v>
      </c>
    </row>
    <row r="42" spans="1:11" ht="66" x14ac:dyDescent="0.3">
      <c r="A42" s="104" t="s">
        <v>127</v>
      </c>
      <c r="B42" s="105" t="s">
        <v>100</v>
      </c>
      <c r="C42" s="105" t="s">
        <v>7</v>
      </c>
      <c r="D42" s="105" t="s">
        <v>7</v>
      </c>
      <c r="E42" s="105" t="s">
        <v>7</v>
      </c>
      <c r="F42" s="105" t="s">
        <v>7</v>
      </c>
      <c r="G42" s="70">
        <f>D10/D22/12*1000</f>
        <v>109938.09523809524</v>
      </c>
      <c r="H42" s="70">
        <f>D7/D20/12*1000</f>
        <v>48032.465600089818</v>
      </c>
      <c r="I42" s="70">
        <f>G42/H42*100</f>
        <v>228.88288965513706</v>
      </c>
      <c r="J42" s="70">
        <f>D12/D23/5.28*1000</f>
        <v>107486.33345210798</v>
      </c>
      <c r="K42" s="146">
        <f>G42/J42*100</f>
        <v>102.28099862302929</v>
      </c>
    </row>
    <row r="43" spans="1:11" ht="39.6" x14ac:dyDescent="0.3">
      <c r="A43" s="19" t="s">
        <v>110</v>
      </c>
      <c r="B43" s="39"/>
      <c r="C43" s="39"/>
      <c r="D43" s="39"/>
      <c r="E43" s="39"/>
      <c r="F43" s="39"/>
      <c r="G43" s="70">
        <f>E10/E22/12*1000</f>
        <v>112828.33333333333</v>
      </c>
      <c r="H43" s="70">
        <f>E7/E20/12*1000</f>
        <v>49102.13243546577</v>
      </c>
      <c r="I43" s="70">
        <f>G43/H43*100</f>
        <v>229.78296</v>
      </c>
      <c r="J43" s="70">
        <f>E12/E23/12*1000</f>
        <v>48232.150170648463</v>
      </c>
      <c r="K43" s="146">
        <f>H43/J43*100</f>
        <v>101.80373933515145</v>
      </c>
    </row>
    <row r="44" spans="1:11" x14ac:dyDescent="0.3">
      <c r="A44" s="19" t="s">
        <v>180</v>
      </c>
      <c r="B44" s="39" t="s">
        <v>100</v>
      </c>
      <c r="C44" s="78">
        <f>C37/C34*100</f>
        <v>180</v>
      </c>
      <c r="D44" s="78">
        <f>D37/D34*100</f>
        <v>194.9688122605364</v>
      </c>
      <c r="E44" s="78">
        <f>E37/E34*100</f>
        <v>200</v>
      </c>
      <c r="F44" s="78">
        <f>F37/F34*100</f>
        <v>200</v>
      </c>
      <c r="G44" s="70">
        <f>F10/F22/12*1000</f>
        <v>118156.45833333333</v>
      </c>
      <c r="H44" s="70">
        <f>F7/F20/12*1000</f>
        <v>52057.542087542082</v>
      </c>
      <c r="I44" s="70">
        <f>G44/H44*100</f>
        <v>226.97279509400698</v>
      </c>
      <c r="J44" s="70">
        <f>F12/F23/12*1000</f>
        <v>51155.167804323093</v>
      </c>
      <c r="K44" s="70">
        <f>H44/J44*100</f>
        <v>101.76399437622943</v>
      </c>
    </row>
    <row r="45" spans="1:11" ht="39.6" x14ac:dyDescent="0.3">
      <c r="A45" s="19" t="s">
        <v>181</v>
      </c>
      <c r="B45" s="39" t="s">
        <v>100</v>
      </c>
      <c r="C45" s="78">
        <f>C38/C34*100</f>
        <v>90</v>
      </c>
      <c r="D45" s="78">
        <f>D38/D34*100</f>
        <v>97.840287356321838</v>
      </c>
      <c r="E45" s="78">
        <f>E38/E34*100</f>
        <v>100</v>
      </c>
      <c r="F45" s="78">
        <f>F38/F34*100</f>
        <v>100</v>
      </c>
    </row>
    <row r="46" spans="1:11" ht="52.8" x14ac:dyDescent="0.3">
      <c r="A46" s="19" t="s">
        <v>182</v>
      </c>
      <c r="B46" s="39" t="s">
        <v>100</v>
      </c>
      <c r="C46" s="78">
        <f>C39/C34*100</f>
        <v>104.3991416309013</v>
      </c>
      <c r="D46" s="78">
        <f>D39/D34*100</f>
        <v>97.982777777777784</v>
      </c>
      <c r="E46" s="78">
        <f>E39/E34*100</f>
        <v>100</v>
      </c>
      <c r="F46" s="78">
        <f>F39/F34*100</f>
        <v>100</v>
      </c>
    </row>
    <row r="47" spans="1:11" ht="52.8" x14ac:dyDescent="0.3">
      <c r="A47" s="19" t="s">
        <v>183</v>
      </c>
      <c r="B47" s="39" t="s">
        <v>100</v>
      </c>
      <c r="C47" s="78">
        <f>C40/C34*100</f>
        <v>80</v>
      </c>
      <c r="D47" s="78">
        <f>D40/D34*100</f>
        <v>97.964827586206894</v>
      </c>
      <c r="E47" s="78">
        <f>E40/E34*100</f>
        <v>100</v>
      </c>
      <c r="F47" s="78">
        <f>F40/F34*100</f>
        <v>100</v>
      </c>
    </row>
    <row r="48" spans="1:11" ht="26.4" x14ac:dyDescent="0.3">
      <c r="A48" s="37" t="s">
        <v>112</v>
      </c>
      <c r="B48" s="40" t="s">
        <v>7</v>
      </c>
      <c r="C48" s="40" t="s">
        <v>7</v>
      </c>
      <c r="D48" s="40" t="s">
        <v>7</v>
      </c>
      <c r="E48" s="40" t="s">
        <v>7</v>
      </c>
      <c r="F48" s="40" t="s">
        <v>7</v>
      </c>
    </row>
    <row r="49" spans="1:6" ht="39.6" x14ac:dyDescent="0.3">
      <c r="A49" s="104" t="s">
        <v>113</v>
      </c>
      <c r="B49" s="105" t="s">
        <v>102</v>
      </c>
      <c r="C49" s="106">
        <v>11958.6</v>
      </c>
      <c r="D49" s="106">
        <v>11958.6</v>
      </c>
      <c r="E49" s="106">
        <v>11958.6</v>
      </c>
      <c r="F49" s="106">
        <v>11958.6</v>
      </c>
    </row>
    <row r="50" spans="1:6" x14ac:dyDescent="0.3">
      <c r="A50" s="19" t="s">
        <v>4</v>
      </c>
      <c r="B50" s="39"/>
      <c r="C50" s="39"/>
      <c r="D50" s="39"/>
      <c r="E50" s="39"/>
      <c r="F50" s="39"/>
    </row>
    <row r="51" spans="1:6" ht="26.4" x14ac:dyDescent="0.3">
      <c r="A51" s="19" t="s">
        <v>114</v>
      </c>
      <c r="B51" s="39" t="s">
        <v>102</v>
      </c>
      <c r="C51" s="78">
        <v>11958.6</v>
      </c>
      <c r="D51" s="78">
        <v>11958.6</v>
      </c>
      <c r="E51" s="78">
        <v>11958.6</v>
      </c>
      <c r="F51" s="78">
        <v>11958.6</v>
      </c>
    </row>
    <row r="52" spans="1:6" ht="52.8" x14ac:dyDescent="0.3">
      <c r="A52" s="19" t="s">
        <v>115</v>
      </c>
      <c r="B52" s="39" t="s">
        <v>102</v>
      </c>
      <c r="C52" s="39">
        <v>0</v>
      </c>
      <c r="D52" s="39">
        <v>0</v>
      </c>
      <c r="E52" s="39">
        <v>0</v>
      </c>
      <c r="F52" s="39">
        <v>0</v>
      </c>
    </row>
    <row r="53" spans="1:6" ht="26.4" x14ac:dyDescent="0.3">
      <c r="A53" s="19" t="s">
        <v>116</v>
      </c>
      <c r="B53" s="39" t="s">
        <v>102</v>
      </c>
      <c r="C53" s="39">
        <v>89.5</v>
      </c>
      <c r="D53" s="39">
        <v>89.5</v>
      </c>
      <c r="E53" s="39">
        <v>89.5</v>
      </c>
      <c r="F53" s="39">
        <v>89.5</v>
      </c>
    </row>
    <row r="54" spans="1:6" ht="26.4" x14ac:dyDescent="0.3">
      <c r="A54" s="104" t="s">
        <v>117</v>
      </c>
      <c r="B54" s="105" t="s">
        <v>98</v>
      </c>
      <c r="C54" s="106">
        <f>'[1]Стр 4-5 (2017)'!C55/1000</f>
        <v>0</v>
      </c>
      <c r="D54" s="106">
        <f>'Стр 4-5 (2018)'!D54/1000</f>
        <v>12873.340719999998</v>
      </c>
      <c r="E54" s="107">
        <f>'Стр 4-5 (2019)'!D53/1000</f>
        <v>13212.706</v>
      </c>
      <c r="F54" s="107">
        <f>'Стр 4-5 (2020)'!D53/1000</f>
        <v>13355.712</v>
      </c>
    </row>
    <row r="55" spans="1:6" ht="24.75" customHeight="1" x14ac:dyDescent="0.3">
      <c r="A55" s="19" t="s">
        <v>4</v>
      </c>
      <c r="B55" s="39"/>
      <c r="C55" s="39"/>
      <c r="D55" s="39"/>
      <c r="E55" s="39"/>
      <c r="F55" s="39"/>
    </row>
    <row r="56" spans="1:6" ht="52.8" x14ac:dyDescent="0.3">
      <c r="A56" s="19" t="s">
        <v>118</v>
      </c>
      <c r="B56" s="39" t="s">
        <v>98</v>
      </c>
      <c r="C56" s="39">
        <v>0</v>
      </c>
      <c r="D56" s="39">
        <v>0</v>
      </c>
      <c r="E56" s="39">
        <v>0</v>
      </c>
      <c r="F56" s="39">
        <v>0</v>
      </c>
    </row>
    <row r="57" spans="1:6" ht="66" x14ac:dyDescent="0.3">
      <c r="A57" s="104" t="s">
        <v>120</v>
      </c>
      <c r="B57" s="105" t="s">
        <v>119</v>
      </c>
      <c r="C57" s="105">
        <f>115400189/369336472</f>
        <v>0.31245273009484964</v>
      </c>
      <c r="D57" s="105">
        <f>115400189/369336472</f>
        <v>0.31245273009484964</v>
      </c>
      <c r="E57" s="105">
        <f>122438423/371306472</f>
        <v>0.32975030664157129</v>
      </c>
      <c r="F57" s="105">
        <f>129483657/373276472</f>
        <v>0.34688405702677128</v>
      </c>
    </row>
    <row r="58" spans="1:6" ht="66" x14ac:dyDescent="0.3">
      <c r="A58" s="104" t="s">
        <v>121</v>
      </c>
      <c r="B58" s="105" t="s">
        <v>119</v>
      </c>
      <c r="C58" s="105">
        <f>2270000/369336472</f>
        <v>6.1461571550399169E-3</v>
      </c>
      <c r="D58" s="105">
        <f>2270000/369336472</f>
        <v>6.1461571550399169E-3</v>
      </c>
      <c r="E58" s="105">
        <f>2270000/371306472</f>
        <v>6.1135481635235271E-3</v>
      </c>
      <c r="F58" s="105">
        <f>2270000/373276472</f>
        <v>6.0812833657514853E-3</v>
      </c>
    </row>
    <row r="59" spans="1:6" ht="79.2" x14ac:dyDescent="0.3">
      <c r="A59" s="104" t="s">
        <v>122</v>
      </c>
      <c r="B59" s="105" t="s">
        <v>119</v>
      </c>
      <c r="C59" s="105">
        <v>0</v>
      </c>
      <c r="D59" s="105">
        <v>0</v>
      </c>
      <c r="E59" s="105">
        <v>0</v>
      </c>
      <c r="F59" s="105">
        <v>0</v>
      </c>
    </row>
    <row r="60" spans="1:6" x14ac:dyDescent="0.3">
      <c r="A60" s="19" t="s">
        <v>4</v>
      </c>
      <c r="B60" s="39" t="s">
        <v>119</v>
      </c>
      <c r="C60" s="39"/>
      <c r="D60" s="39"/>
      <c r="E60" s="39"/>
      <c r="F60" s="39"/>
    </row>
    <row r="61" spans="1:6" x14ac:dyDescent="0.3">
      <c r="A61" s="19" t="s">
        <v>160</v>
      </c>
      <c r="B61" s="39" t="s">
        <v>119</v>
      </c>
      <c r="C61" s="39">
        <v>0</v>
      </c>
      <c r="D61" s="39">
        <v>0</v>
      </c>
      <c r="E61" s="39">
        <v>0</v>
      </c>
      <c r="F61" s="39">
        <v>0</v>
      </c>
    </row>
    <row r="62" spans="1:6" x14ac:dyDescent="0.3">
      <c r="A62" s="20" t="s">
        <v>161</v>
      </c>
      <c r="B62" s="39" t="s">
        <v>119</v>
      </c>
      <c r="C62" s="39">
        <v>0</v>
      </c>
      <c r="D62" s="39">
        <v>0</v>
      </c>
      <c r="E62" s="39">
        <v>0</v>
      </c>
      <c r="F62" s="39">
        <v>0</v>
      </c>
    </row>
    <row r="63" spans="1:6" ht="36.75" customHeight="1" x14ac:dyDescent="0.3">
      <c r="A63" s="37" t="s">
        <v>150</v>
      </c>
      <c r="B63" s="40"/>
      <c r="C63" s="40"/>
      <c r="D63" s="40"/>
      <c r="E63" s="40"/>
      <c r="F63" s="40"/>
    </row>
    <row r="64" spans="1:6" ht="39.6" x14ac:dyDescent="0.3">
      <c r="A64" s="104" t="s">
        <v>204</v>
      </c>
      <c r="B64" s="105" t="s">
        <v>119</v>
      </c>
      <c r="C64" s="105">
        <f>SUM(C66)</f>
        <v>4</v>
      </c>
      <c r="D64" s="105">
        <f t="shared" ref="D64:F64" si="9">SUM(D66)</f>
        <v>4</v>
      </c>
      <c r="E64" s="105">
        <f t="shared" si="9"/>
        <v>4</v>
      </c>
      <c r="F64" s="105">
        <f t="shared" si="9"/>
        <v>4</v>
      </c>
    </row>
    <row r="65" spans="1:6" x14ac:dyDescent="0.3">
      <c r="A65" s="19" t="s">
        <v>4</v>
      </c>
      <c r="B65" s="39"/>
      <c r="C65" s="39"/>
      <c r="D65" s="39"/>
      <c r="E65" s="39"/>
      <c r="F65" s="39"/>
    </row>
    <row r="66" spans="1:6" ht="52.8" x14ac:dyDescent="0.3">
      <c r="A66" s="19" t="s">
        <v>151</v>
      </c>
      <c r="B66" s="39" t="s">
        <v>119</v>
      </c>
      <c r="C66" s="39">
        <v>4</v>
      </c>
      <c r="D66" s="39">
        <v>4</v>
      </c>
      <c r="E66" s="39">
        <v>4</v>
      </c>
      <c r="F66" s="39">
        <v>4</v>
      </c>
    </row>
    <row r="67" spans="1:6" ht="26.4" x14ac:dyDescent="0.3">
      <c r="A67" s="37" t="s">
        <v>152</v>
      </c>
      <c r="B67" s="40"/>
      <c r="C67" s="40"/>
      <c r="D67" s="40"/>
      <c r="E67" s="40"/>
      <c r="F67" s="40"/>
    </row>
    <row r="68" spans="1:6" ht="66" x14ac:dyDescent="0.3">
      <c r="A68" s="104" t="s">
        <v>153</v>
      </c>
      <c r="B68" s="105" t="s">
        <v>132</v>
      </c>
      <c r="C68" s="105">
        <v>1</v>
      </c>
      <c r="D68" s="105">
        <v>1</v>
      </c>
      <c r="E68" s="105">
        <v>1</v>
      </c>
      <c r="F68" s="105">
        <v>1</v>
      </c>
    </row>
    <row r="69" spans="1:6" ht="52.8" x14ac:dyDescent="0.3">
      <c r="A69" s="104" t="s">
        <v>154</v>
      </c>
      <c r="B69" s="105" t="s">
        <v>132</v>
      </c>
      <c r="C69" s="105">
        <v>1</v>
      </c>
      <c r="D69" s="105">
        <v>1</v>
      </c>
      <c r="E69" s="105">
        <v>1</v>
      </c>
      <c r="F69" s="105">
        <v>1</v>
      </c>
    </row>
    <row r="70" spans="1:6" x14ac:dyDescent="0.3">
      <c r="A70" s="35"/>
      <c r="B70" s="35"/>
      <c r="C70" s="35"/>
      <c r="D70" s="35"/>
      <c r="E70" s="35"/>
      <c r="F70" s="35"/>
    </row>
    <row r="71" spans="1:6" x14ac:dyDescent="0.3">
      <c r="A71" s="42"/>
      <c r="B71" s="42"/>
      <c r="C71" s="42"/>
      <c r="D71" s="42"/>
      <c r="E71" s="42"/>
      <c r="F71" s="42"/>
    </row>
    <row r="72" spans="1:6" x14ac:dyDescent="0.3">
      <c r="A72" s="42"/>
      <c r="B72" s="42"/>
      <c r="C72" s="42"/>
      <c r="D72" s="42"/>
      <c r="E72" s="42"/>
      <c r="F72" s="42"/>
    </row>
    <row r="73" spans="1:6" ht="6.75" customHeight="1" x14ac:dyDescent="0.3">
      <c r="A73" s="42"/>
      <c r="B73" s="42"/>
      <c r="C73" s="42"/>
      <c r="D73" s="42"/>
      <c r="E73" s="42"/>
      <c r="F73" s="42"/>
    </row>
    <row r="74" spans="1:6" ht="40.5" customHeight="1" x14ac:dyDescent="0.3">
      <c r="A74" s="209" t="s">
        <v>170</v>
      </c>
      <c r="B74" s="209"/>
      <c r="C74" s="209"/>
      <c r="D74" s="209"/>
      <c r="E74" s="209"/>
      <c r="F74" s="209"/>
    </row>
    <row r="75" spans="1:6" x14ac:dyDescent="0.3">
      <c r="A75" s="42"/>
      <c r="B75" s="42"/>
      <c r="C75" s="42"/>
      <c r="D75" s="42"/>
      <c r="E75" s="42"/>
      <c r="F75" s="42"/>
    </row>
    <row r="76" spans="1:6" x14ac:dyDescent="0.3">
      <c r="A76" s="42"/>
      <c r="B76" s="42"/>
      <c r="C76" s="42"/>
      <c r="D76" s="42"/>
      <c r="E76" s="42"/>
      <c r="F76" s="42"/>
    </row>
  </sheetData>
  <mergeCells count="3">
    <mergeCell ref="A1:F1"/>
    <mergeCell ref="A2:F2"/>
    <mergeCell ref="A74:F74"/>
  </mergeCells>
  <pageMargins left="0.74803149606299213" right="0.23622047244094491" top="0.51181102362204722" bottom="0.74803149606299213" header="0.31496062992125984" footer="0.31496062992125984"/>
  <pageSetup paperSize="9" scale="90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zoomScaleNormal="100" zoomScaleSheetLayoutView="100" workbookViewId="0">
      <selection activeCell="A6" sqref="A6"/>
    </sheetView>
  </sheetViews>
  <sheetFormatPr defaultColWidth="9.109375" defaultRowHeight="13.2" x14ac:dyDescent="0.25"/>
  <cols>
    <col min="1" max="1" width="37.44140625" style="1" customWidth="1"/>
    <col min="2" max="2" width="12.5546875" style="1" customWidth="1"/>
    <col min="3" max="3" width="12.88671875" style="1" customWidth="1"/>
    <col min="4" max="4" width="3.5546875" style="1" customWidth="1"/>
    <col min="5" max="5" width="22.88671875" style="1" customWidth="1"/>
    <col min="6" max="16384" width="9.109375" style="1"/>
  </cols>
  <sheetData>
    <row r="1" spans="1:72" s="8" customFormat="1" ht="22.5" customHeight="1" x14ac:dyDescent="0.3">
      <c r="A1" s="234" t="s">
        <v>142</v>
      </c>
      <c r="B1" s="234"/>
      <c r="C1" s="234"/>
      <c r="D1" s="234"/>
      <c r="E1" s="234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</row>
    <row r="2" spans="1:72" s="8" customFormat="1" x14ac:dyDescent="0.3">
      <c r="A2" s="226" t="s">
        <v>247</v>
      </c>
      <c r="B2" s="226"/>
      <c r="C2" s="226"/>
      <c r="D2" s="226"/>
      <c r="E2" s="226"/>
    </row>
    <row r="4" spans="1:72" ht="39" customHeight="1" x14ac:dyDescent="0.25">
      <c r="A4" s="39" t="s">
        <v>133</v>
      </c>
      <c r="B4" s="39" t="s">
        <v>134</v>
      </c>
      <c r="C4" s="232" t="s">
        <v>136</v>
      </c>
      <c r="D4" s="233"/>
      <c r="E4" s="39" t="s">
        <v>137</v>
      </c>
    </row>
    <row r="5" spans="1:72" ht="43.5" customHeight="1" x14ac:dyDescent="0.25">
      <c r="A5" s="46" t="s">
        <v>140</v>
      </c>
      <c r="B5" s="40"/>
      <c r="C5" s="230"/>
      <c r="D5" s="231"/>
      <c r="E5" s="40"/>
    </row>
    <row r="6" spans="1:72" ht="85.5" customHeight="1" x14ac:dyDescent="0.25">
      <c r="A6" s="47" t="s">
        <v>226</v>
      </c>
      <c r="B6" s="39" t="s">
        <v>184</v>
      </c>
      <c r="C6" s="232" t="s">
        <v>188</v>
      </c>
      <c r="D6" s="233"/>
      <c r="E6" s="39">
        <v>523</v>
      </c>
    </row>
    <row r="7" spans="1:72" ht="39.6" x14ac:dyDescent="0.25">
      <c r="A7" s="46" t="s">
        <v>138</v>
      </c>
      <c r="B7" s="40"/>
      <c r="C7" s="230"/>
      <c r="D7" s="231"/>
      <c r="E7" s="40"/>
    </row>
    <row r="8" spans="1:72" x14ac:dyDescent="0.25">
      <c r="A8" s="47"/>
      <c r="B8" s="39"/>
      <c r="C8" s="232"/>
      <c r="D8" s="233"/>
      <c r="E8" s="39"/>
    </row>
    <row r="9" spans="1:72" ht="39" customHeight="1" x14ac:dyDescent="0.25">
      <c r="A9" s="46" t="s">
        <v>139</v>
      </c>
      <c r="B9" s="40"/>
      <c r="C9" s="230"/>
      <c r="D9" s="231"/>
      <c r="E9" s="40"/>
    </row>
    <row r="10" spans="1:72" x14ac:dyDescent="0.25">
      <c r="A10" s="47"/>
      <c r="B10" s="39"/>
      <c r="C10" s="232"/>
      <c r="D10" s="233"/>
      <c r="E10" s="39"/>
    </row>
    <row r="11" spans="1:72" ht="28.5" customHeight="1" x14ac:dyDescent="0.25">
      <c r="A11" s="46" t="s">
        <v>141</v>
      </c>
      <c r="B11" s="39"/>
      <c r="C11" s="232"/>
      <c r="D11" s="233"/>
      <c r="E11" s="39"/>
    </row>
    <row r="12" spans="1:72" ht="39.6" x14ac:dyDescent="0.25">
      <c r="A12" s="47" t="s">
        <v>185</v>
      </c>
      <c r="B12" s="39" t="s">
        <v>227</v>
      </c>
      <c r="C12" s="232" t="s">
        <v>187</v>
      </c>
      <c r="D12" s="233"/>
      <c r="E12" s="39">
        <v>0</v>
      </c>
    </row>
    <row r="13" spans="1:72" ht="39.6" x14ac:dyDescent="0.25">
      <c r="A13" s="47" t="s">
        <v>186</v>
      </c>
      <c r="B13" s="39" t="s">
        <v>227</v>
      </c>
      <c r="C13" s="232" t="s">
        <v>187</v>
      </c>
      <c r="D13" s="233"/>
      <c r="E13" s="39">
        <v>0</v>
      </c>
    </row>
    <row r="14" spans="1:72" x14ac:dyDescent="0.25">
      <c r="A14" s="46" t="s">
        <v>135</v>
      </c>
      <c r="B14" s="39" t="s">
        <v>7</v>
      </c>
      <c r="C14" s="232" t="s">
        <v>7</v>
      </c>
      <c r="D14" s="233"/>
      <c r="E14" s="39"/>
    </row>
    <row r="15" spans="1:72" x14ac:dyDescent="0.25">
      <c r="A15" s="48"/>
      <c r="B15" s="48"/>
      <c r="C15" s="48"/>
      <c r="D15" s="48"/>
      <c r="E15" s="48"/>
    </row>
    <row r="16" spans="1:72" x14ac:dyDescent="0.25">
      <c r="A16" s="49"/>
      <c r="B16" s="48"/>
      <c r="C16" s="51"/>
      <c r="D16" s="50"/>
      <c r="E16" s="82"/>
    </row>
    <row r="17" spans="1:5" x14ac:dyDescent="0.25">
      <c r="A17" s="81"/>
      <c r="B17" s="48"/>
      <c r="C17" s="51"/>
      <c r="D17" s="50"/>
      <c r="E17" s="82"/>
    </row>
    <row r="18" spans="1:5" x14ac:dyDescent="0.25">
      <c r="A18" s="121" t="s">
        <v>245</v>
      </c>
      <c r="B18" s="48"/>
      <c r="C18" s="120"/>
      <c r="D18" s="50"/>
      <c r="E18" s="120" t="s">
        <v>244</v>
      </c>
    </row>
    <row r="19" spans="1:5" x14ac:dyDescent="0.25">
      <c r="A19" s="48"/>
      <c r="B19" s="48"/>
      <c r="C19" s="119" t="s">
        <v>30</v>
      </c>
      <c r="D19" s="119"/>
      <c r="E19" s="119" t="s">
        <v>32</v>
      </c>
    </row>
    <row r="20" spans="1:5" x14ac:dyDescent="0.25">
      <c r="A20" s="52" t="s">
        <v>68</v>
      </c>
      <c r="B20" s="48"/>
      <c r="C20" s="120"/>
      <c r="D20" s="50"/>
      <c r="E20" s="167" t="s">
        <v>244</v>
      </c>
    </row>
    <row r="21" spans="1:5" x14ac:dyDescent="0.25">
      <c r="A21" s="48"/>
      <c r="B21" s="48"/>
      <c r="C21" s="119" t="s">
        <v>30</v>
      </c>
      <c r="D21" s="119"/>
      <c r="E21" s="119" t="s">
        <v>32</v>
      </c>
    </row>
    <row r="22" spans="1:5" x14ac:dyDescent="0.25">
      <c r="A22" s="53" t="s">
        <v>189</v>
      </c>
      <c r="B22" s="48"/>
      <c r="C22" s="48"/>
      <c r="D22" s="48"/>
      <c r="E22" s="48"/>
    </row>
    <row r="23" spans="1:5" ht="23.25" customHeight="1" x14ac:dyDescent="0.25">
      <c r="A23" s="48" t="s">
        <v>231</v>
      </c>
      <c r="B23" s="48"/>
      <c r="C23" s="48"/>
      <c r="D23" s="48"/>
      <c r="E23" s="48"/>
    </row>
  </sheetData>
  <mergeCells count="13">
    <mergeCell ref="C10:D10"/>
    <mergeCell ref="C11:D11"/>
    <mergeCell ref="C13:D13"/>
    <mergeCell ref="C14:D14"/>
    <mergeCell ref="C9:D9"/>
    <mergeCell ref="C12:D12"/>
    <mergeCell ref="C7:D7"/>
    <mergeCell ref="C8:D8"/>
    <mergeCell ref="A1:E1"/>
    <mergeCell ref="A2:E2"/>
    <mergeCell ref="C4:D4"/>
    <mergeCell ref="C5:D5"/>
    <mergeCell ref="C6:D6"/>
  </mergeCells>
  <pageMargins left="0.7" right="0.49" top="0.67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Стр.1</vt:lpstr>
      <vt:lpstr>Стр.2-3</vt:lpstr>
      <vt:lpstr>Стр 4-5 (2018)</vt:lpstr>
      <vt:lpstr>Стр 4-5 (2019)</vt:lpstr>
      <vt:lpstr>Стр 4-5 (2020)</vt:lpstr>
      <vt:lpstr>Стр.6</vt:lpstr>
      <vt:lpstr>Стр 7</vt:lpstr>
      <vt:lpstr>стр 8-10</vt:lpstr>
      <vt:lpstr>стр.11</vt:lpstr>
      <vt:lpstr>'Стр 4-5 (2018)'!Заголовки_для_печати</vt:lpstr>
      <vt:lpstr>'Стр 4-5 (2019)'!Заголовки_для_печати</vt:lpstr>
      <vt:lpstr>'Стр 4-5 (2020)'!Заголовки_для_печати</vt:lpstr>
      <vt:lpstr>'стр 8-10'!Заголовки_для_печати</vt:lpstr>
      <vt:lpstr>'Стр.2-3'!Заголовки_для_печати</vt:lpstr>
      <vt:lpstr>'Стр 4-5 (2018)'!Область_печати</vt:lpstr>
      <vt:lpstr>'Стр 4-5 (2019)'!Область_печати</vt:lpstr>
      <vt:lpstr>'Стр 4-5 (2020)'!Область_печати</vt:lpstr>
      <vt:lpstr>'стр 8-10'!Область_печати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LazarevaGA</cp:lastModifiedBy>
  <cp:lastPrinted>2019-01-09T12:59:14Z</cp:lastPrinted>
  <dcterms:created xsi:type="dcterms:W3CDTF">2015-12-03T07:22:45Z</dcterms:created>
  <dcterms:modified xsi:type="dcterms:W3CDTF">2019-01-15T09:18:13Z</dcterms:modified>
</cp:coreProperties>
</file>